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20" yWindow="480" windowWidth="7440" windowHeight="4890" activeTab="1"/>
  </bookViews>
  <sheets>
    <sheet name="PHÂN LOẠI" sheetId="6" r:id="rId1"/>
    <sheet name="THANG ĐIỂM C(in)" sheetId="1" r:id="rId2"/>
    <sheet name="các bảng" sheetId="7" r:id="rId3"/>
    <sheet name="viết tắt" sheetId="8" r:id="rId4"/>
    <sheet name="SỐ LIỆU TỔNG HỢP" sheetId="3" r:id="rId5"/>
  </sheets>
  <calcPr calcId="144525"/>
</workbook>
</file>

<file path=xl/calcChain.xml><?xml version="1.0" encoding="utf-8"?>
<calcChain xmlns="http://schemas.openxmlformats.org/spreadsheetml/2006/main">
  <c r="M19" i="3" l="1"/>
  <c r="J18" i="3" l="1"/>
  <c r="F44" i="6" l="1"/>
  <c r="X11" i="6" l="1"/>
  <c r="J14" i="6"/>
  <c r="X36" i="6" l="1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35" i="6"/>
  <c r="F36" i="6"/>
  <c r="F37" i="6"/>
  <c r="F38" i="6"/>
  <c r="F39" i="6"/>
  <c r="F40" i="6"/>
  <c r="F41" i="6"/>
  <c r="F42" i="6"/>
  <c r="F43" i="6"/>
  <c r="F45" i="6"/>
  <c r="F46" i="6"/>
  <c r="F47" i="6"/>
  <c r="F48" i="6"/>
  <c r="F49" i="6"/>
  <c r="F50" i="6"/>
  <c r="F35" i="6"/>
  <c r="R10" i="6" l="1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X25" i="6"/>
  <c r="V25" i="6"/>
  <c r="T25" i="6"/>
  <c r="P25" i="6"/>
  <c r="N25" i="6"/>
  <c r="L25" i="6"/>
  <c r="J25" i="6"/>
  <c r="H25" i="6"/>
  <c r="F25" i="6"/>
  <c r="X24" i="6"/>
  <c r="V24" i="6"/>
  <c r="T24" i="6"/>
  <c r="P24" i="6"/>
  <c r="N24" i="6"/>
  <c r="L24" i="6"/>
  <c r="J24" i="6"/>
  <c r="H24" i="6"/>
  <c r="F24" i="6"/>
  <c r="X23" i="6"/>
  <c r="V23" i="6"/>
  <c r="T23" i="6"/>
  <c r="P23" i="6"/>
  <c r="N23" i="6"/>
  <c r="L23" i="6"/>
  <c r="J23" i="6"/>
  <c r="H23" i="6"/>
  <c r="F23" i="6"/>
  <c r="X22" i="6"/>
  <c r="V22" i="6"/>
  <c r="T22" i="6"/>
  <c r="P22" i="6"/>
  <c r="N22" i="6"/>
  <c r="L22" i="6"/>
  <c r="J22" i="6"/>
  <c r="H22" i="6"/>
  <c r="F22" i="6"/>
  <c r="X21" i="6"/>
  <c r="V21" i="6"/>
  <c r="T21" i="6"/>
  <c r="P21" i="6"/>
  <c r="N21" i="6"/>
  <c r="L21" i="6"/>
  <c r="J21" i="6"/>
  <c r="H21" i="6"/>
  <c r="F21" i="6"/>
  <c r="X20" i="6"/>
  <c r="V20" i="6"/>
  <c r="T20" i="6"/>
  <c r="P20" i="6"/>
  <c r="N20" i="6"/>
  <c r="L20" i="6"/>
  <c r="J20" i="6"/>
  <c r="H20" i="6"/>
  <c r="F20" i="6"/>
  <c r="X19" i="6"/>
  <c r="V19" i="6"/>
  <c r="T19" i="6"/>
  <c r="P19" i="6"/>
  <c r="N19" i="6"/>
  <c r="L19" i="6"/>
  <c r="J19" i="6"/>
  <c r="H19" i="6"/>
  <c r="F19" i="6"/>
  <c r="X18" i="6"/>
  <c r="V18" i="6"/>
  <c r="T18" i="6"/>
  <c r="P18" i="6"/>
  <c r="N18" i="6"/>
  <c r="L18" i="6"/>
  <c r="J18" i="6"/>
  <c r="H18" i="6"/>
  <c r="F18" i="6"/>
  <c r="X17" i="6"/>
  <c r="V17" i="6"/>
  <c r="T17" i="6"/>
  <c r="P17" i="6"/>
  <c r="N17" i="6"/>
  <c r="L17" i="6"/>
  <c r="J17" i="6"/>
  <c r="H17" i="6"/>
  <c r="F17" i="6"/>
  <c r="X16" i="6"/>
  <c r="V16" i="6"/>
  <c r="T16" i="6"/>
  <c r="P16" i="6"/>
  <c r="N16" i="6"/>
  <c r="L16" i="6"/>
  <c r="J16" i="6"/>
  <c r="H16" i="6"/>
  <c r="F16" i="6"/>
  <c r="X15" i="6"/>
  <c r="V15" i="6"/>
  <c r="T15" i="6"/>
  <c r="P15" i="6"/>
  <c r="N15" i="6"/>
  <c r="L15" i="6"/>
  <c r="J15" i="6"/>
  <c r="H15" i="6"/>
  <c r="F15" i="6"/>
  <c r="X14" i="6"/>
  <c r="V14" i="6"/>
  <c r="T14" i="6"/>
  <c r="P14" i="6"/>
  <c r="N14" i="6"/>
  <c r="L14" i="6"/>
  <c r="H14" i="6"/>
  <c r="F14" i="6"/>
  <c r="X13" i="6"/>
  <c r="V13" i="6"/>
  <c r="T13" i="6"/>
  <c r="P13" i="6"/>
  <c r="N13" i="6"/>
  <c r="L13" i="6"/>
  <c r="J13" i="6"/>
  <c r="H13" i="6"/>
  <c r="F13" i="6"/>
  <c r="X12" i="6"/>
  <c r="V12" i="6"/>
  <c r="T12" i="6"/>
  <c r="P12" i="6"/>
  <c r="N12" i="6"/>
  <c r="L12" i="6"/>
  <c r="J12" i="6"/>
  <c r="H12" i="6"/>
  <c r="F12" i="6"/>
  <c r="V11" i="6"/>
  <c r="T11" i="6"/>
  <c r="P11" i="6"/>
  <c r="N11" i="6"/>
  <c r="L11" i="6"/>
  <c r="J11" i="6"/>
  <c r="H11" i="6"/>
  <c r="F11" i="6"/>
  <c r="X10" i="6"/>
  <c r="V10" i="6"/>
  <c r="T10" i="6"/>
  <c r="P10" i="6"/>
  <c r="N10" i="6"/>
  <c r="L10" i="6"/>
  <c r="J10" i="6"/>
  <c r="H10" i="6"/>
  <c r="F10" i="6"/>
  <c r="R26" i="6" l="1"/>
  <c r="R27" i="6"/>
  <c r="F27" i="6"/>
  <c r="J27" i="6"/>
  <c r="N27" i="6"/>
  <c r="T27" i="6"/>
  <c r="X27" i="6"/>
  <c r="H27" i="6"/>
  <c r="L27" i="6"/>
  <c r="P27" i="6"/>
  <c r="V27" i="6"/>
  <c r="F26" i="6"/>
  <c r="J26" i="6"/>
  <c r="N26" i="6"/>
  <c r="V26" i="6"/>
  <c r="H26" i="6"/>
  <c r="L26" i="6"/>
  <c r="M17" i="6" s="1"/>
  <c r="P26" i="6"/>
  <c r="T26" i="6"/>
  <c r="X26" i="6"/>
  <c r="Q24" i="6" l="1"/>
  <c r="AH24" i="6" s="1"/>
  <c r="M11" i="6"/>
  <c r="AF11" i="6" s="1"/>
  <c r="K12" i="6"/>
  <c r="AE12" i="6" s="1"/>
  <c r="I11" i="6"/>
  <c r="AD11" i="6" s="1"/>
  <c r="I13" i="6"/>
  <c r="AD13" i="6" s="1"/>
  <c r="I15" i="6"/>
  <c r="AD15" i="6" s="1"/>
  <c r="I17" i="6"/>
  <c r="AD17" i="6" s="1"/>
  <c r="I21" i="6"/>
  <c r="AD21" i="6" s="1"/>
  <c r="I23" i="6"/>
  <c r="AD23" i="6" s="1"/>
  <c r="I25" i="6"/>
  <c r="I12" i="6"/>
  <c r="AD12" i="6" s="1"/>
  <c r="I14" i="6"/>
  <c r="AD14" i="6" s="1"/>
  <c r="I16" i="6"/>
  <c r="AD16" i="6" s="1"/>
  <c r="I18" i="6"/>
  <c r="AD18" i="6" s="1"/>
  <c r="I20" i="6"/>
  <c r="AD20" i="6" s="1"/>
  <c r="I22" i="6"/>
  <c r="AD22" i="6" s="1"/>
  <c r="I24" i="6"/>
  <c r="AD24" i="6" s="1"/>
  <c r="I10" i="6"/>
  <c r="I19" i="6"/>
  <c r="AD19" i="6" s="1"/>
  <c r="U11" i="6"/>
  <c r="AL11" i="6" s="1"/>
  <c r="U13" i="6"/>
  <c r="AL13" i="6" s="1"/>
  <c r="U15" i="6"/>
  <c r="AL15" i="6" s="1"/>
  <c r="U17" i="6"/>
  <c r="AL17" i="6" s="1"/>
  <c r="U19" i="6"/>
  <c r="AL19" i="6" s="1"/>
  <c r="U21" i="6"/>
  <c r="AL21" i="6" s="1"/>
  <c r="U23" i="6"/>
  <c r="AL23" i="6" s="1"/>
  <c r="U25" i="6"/>
  <c r="AL25" i="6" s="1"/>
  <c r="U12" i="6"/>
  <c r="AL12" i="6" s="1"/>
  <c r="U14" i="6"/>
  <c r="AL14" i="6" s="1"/>
  <c r="U16" i="6"/>
  <c r="AL16" i="6" s="1"/>
  <c r="U18" i="6"/>
  <c r="AL18" i="6" s="1"/>
  <c r="U20" i="6"/>
  <c r="AL20" i="6" s="1"/>
  <c r="U22" i="6"/>
  <c r="AL22" i="6" s="1"/>
  <c r="U24" i="6"/>
  <c r="AL24" i="6" s="1"/>
  <c r="W12" i="6"/>
  <c r="AI12" i="6" s="1"/>
  <c r="W14" i="6"/>
  <c r="AI14" i="6" s="1"/>
  <c r="W16" i="6"/>
  <c r="AI16" i="6" s="1"/>
  <c r="W18" i="6"/>
  <c r="W20" i="6"/>
  <c r="AI20" i="6" s="1"/>
  <c r="W22" i="6"/>
  <c r="AI22" i="6" s="1"/>
  <c r="W24" i="6"/>
  <c r="AI24" i="6" s="1"/>
  <c r="W11" i="6"/>
  <c r="AI11" i="6" s="1"/>
  <c r="W13" i="6"/>
  <c r="AI13" i="6" s="1"/>
  <c r="W15" i="6"/>
  <c r="AI15" i="6" s="1"/>
  <c r="W17" i="6"/>
  <c r="AI17" i="6" s="1"/>
  <c r="W19" i="6"/>
  <c r="AI19" i="6" s="1"/>
  <c r="W21" i="6"/>
  <c r="AI21" i="6" s="1"/>
  <c r="W23" i="6"/>
  <c r="W25" i="6"/>
  <c r="AI25" i="6" s="1"/>
  <c r="Y11" i="6"/>
  <c r="AG11" i="6" s="1"/>
  <c r="Y13" i="6"/>
  <c r="AG13" i="6" s="1"/>
  <c r="Y15" i="6"/>
  <c r="AG15" i="6" s="1"/>
  <c r="Y17" i="6"/>
  <c r="AG17" i="6" s="1"/>
  <c r="Y19" i="6"/>
  <c r="AG19" i="6" s="1"/>
  <c r="Y21" i="6"/>
  <c r="AG21" i="6" s="1"/>
  <c r="Y23" i="6"/>
  <c r="AG23" i="6" s="1"/>
  <c r="Y25" i="6"/>
  <c r="AG25" i="6" s="1"/>
  <c r="Y12" i="6"/>
  <c r="Y14" i="6"/>
  <c r="AG14" i="6" s="1"/>
  <c r="Y16" i="6"/>
  <c r="AG16" i="6" s="1"/>
  <c r="Y18" i="6"/>
  <c r="AG18" i="6" s="1"/>
  <c r="Y20" i="6"/>
  <c r="AG20" i="6" s="1"/>
  <c r="Y22" i="6"/>
  <c r="AG22" i="6" s="1"/>
  <c r="Y24" i="6"/>
  <c r="AG24" i="6" s="1"/>
  <c r="K20" i="6"/>
  <c r="AE20" i="6" s="1"/>
  <c r="Y10" i="6"/>
  <c r="AG10" i="6" s="1"/>
  <c r="O10" i="6"/>
  <c r="AJ10" i="6" s="1"/>
  <c r="S12" i="6"/>
  <c r="AK12" i="6" s="1"/>
  <c r="S14" i="6"/>
  <c r="AK14" i="6" s="1"/>
  <c r="S16" i="6"/>
  <c r="AK16" i="6" s="1"/>
  <c r="S18" i="6"/>
  <c r="AK18" i="6" s="1"/>
  <c r="S20" i="6"/>
  <c r="AK20" i="6" s="1"/>
  <c r="S22" i="6"/>
  <c r="AK22" i="6" s="1"/>
  <c r="S24" i="6"/>
  <c r="AK24" i="6" s="1"/>
  <c r="S10" i="6"/>
  <c r="AK10" i="6" s="1"/>
  <c r="K25" i="6"/>
  <c r="AE25" i="6" s="1"/>
  <c r="O23" i="6"/>
  <c r="AJ23" i="6" s="1"/>
  <c r="O21" i="6"/>
  <c r="AJ21" i="6" s="1"/>
  <c r="M20" i="6"/>
  <c r="AF20" i="6" s="1"/>
  <c r="K19" i="6"/>
  <c r="AE19" i="6" s="1"/>
  <c r="Q18" i="6"/>
  <c r="AH18" i="6" s="1"/>
  <c r="O17" i="6"/>
  <c r="AJ17" i="6" s="1"/>
  <c r="M16" i="6"/>
  <c r="AF16" i="6" s="1"/>
  <c r="K15" i="6"/>
  <c r="AE15" i="6" s="1"/>
  <c r="Q14" i="6"/>
  <c r="AH14" i="6" s="1"/>
  <c r="O13" i="6"/>
  <c r="AJ13" i="6" s="1"/>
  <c r="M12" i="6"/>
  <c r="AF12" i="6" s="1"/>
  <c r="K11" i="6"/>
  <c r="AE11" i="6" s="1"/>
  <c r="Q10" i="6"/>
  <c r="AH10" i="6" s="1"/>
  <c r="S11" i="6"/>
  <c r="AK11" i="6" s="1"/>
  <c r="S15" i="6"/>
  <c r="AK15" i="6" s="1"/>
  <c r="S19" i="6"/>
  <c r="AK19" i="6" s="1"/>
  <c r="S23" i="6"/>
  <c r="AK23" i="6" s="1"/>
  <c r="M25" i="6"/>
  <c r="AF25" i="6" s="1"/>
  <c r="K24" i="6"/>
  <c r="AE24" i="6" s="1"/>
  <c r="Q23" i="6"/>
  <c r="AH23" i="6" s="1"/>
  <c r="O22" i="6"/>
  <c r="AJ22" i="6" s="1"/>
  <c r="M21" i="6"/>
  <c r="AF21" i="6" s="1"/>
  <c r="M19" i="6"/>
  <c r="AF19" i="6" s="1"/>
  <c r="K18" i="6"/>
  <c r="AE18" i="6" s="1"/>
  <c r="Q17" i="6"/>
  <c r="AH17" i="6" s="1"/>
  <c r="O16" i="6"/>
  <c r="AJ16" i="6" s="1"/>
  <c r="M15" i="6"/>
  <c r="AF15" i="6" s="1"/>
  <c r="K14" i="6"/>
  <c r="AE14" i="6" s="1"/>
  <c r="Q13" i="6"/>
  <c r="AH13" i="6" s="1"/>
  <c r="O12" i="6"/>
  <c r="AJ12" i="6" s="1"/>
  <c r="U10" i="6"/>
  <c r="AL10" i="6" s="1"/>
  <c r="K10" i="6"/>
  <c r="AE10" i="6" s="1"/>
  <c r="M22" i="6"/>
  <c r="AF22" i="6" s="1"/>
  <c r="M24" i="6"/>
  <c r="AF24" i="6" s="1"/>
  <c r="O25" i="6"/>
  <c r="AJ25" i="6" s="1"/>
  <c r="K23" i="6"/>
  <c r="AE23" i="6" s="1"/>
  <c r="Q22" i="6"/>
  <c r="AH22" i="6" s="1"/>
  <c r="K21" i="6"/>
  <c r="AE21" i="6" s="1"/>
  <c r="Q20" i="6"/>
  <c r="AH20" i="6" s="1"/>
  <c r="O19" i="6"/>
  <c r="AJ19" i="6" s="1"/>
  <c r="AI18" i="6"/>
  <c r="M18" i="6"/>
  <c r="AF18" i="6" s="1"/>
  <c r="K17" i="6"/>
  <c r="AE17" i="6" s="1"/>
  <c r="Q16" i="6"/>
  <c r="AH16" i="6" s="1"/>
  <c r="O15" i="6"/>
  <c r="AJ15" i="6" s="1"/>
  <c r="M14" i="6"/>
  <c r="AF14" i="6" s="1"/>
  <c r="K13" i="6"/>
  <c r="AE13" i="6" s="1"/>
  <c r="Q12" i="6"/>
  <c r="AH12" i="6" s="1"/>
  <c r="O11" i="6"/>
  <c r="AJ11" i="6" s="1"/>
  <c r="W10" i="6"/>
  <c r="AI10" i="6" s="1"/>
  <c r="M10" i="6"/>
  <c r="AF10" i="6" s="1"/>
  <c r="S13" i="6"/>
  <c r="AK13" i="6" s="1"/>
  <c r="S17" i="6"/>
  <c r="AK17" i="6" s="1"/>
  <c r="S21" i="6"/>
  <c r="AK21" i="6" s="1"/>
  <c r="S25" i="6"/>
  <c r="AK25" i="6" s="1"/>
  <c r="Q25" i="6"/>
  <c r="AH25" i="6" s="1"/>
  <c r="O24" i="6"/>
  <c r="AJ24" i="6" s="1"/>
  <c r="AI23" i="6"/>
  <c r="M23" i="6"/>
  <c r="AF23" i="6" s="1"/>
  <c r="K22" i="6"/>
  <c r="AE22" i="6" s="1"/>
  <c r="Q21" i="6"/>
  <c r="AH21" i="6" s="1"/>
  <c r="O20" i="6"/>
  <c r="AJ20" i="6" s="1"/>
  <c r="Q19" i="6"/>
  <c r="AH19" i="6" s="1"/>
  <c r="O18" i="6"/>
  <c r="AJ18" i="6" s="1"/>
  <c r="AF17" i="6"/>
  <c r="K16" i="6"/>
  <c r="AE16" i="6" s="1"/>
  <c r="Q15" i="6"/>
  <c r="AH15" i="6" s="1"/>
  <c r="O14" i="6"/>
  <c r="AJ14" i="6" s="1"/>
  <c r="M13" i="6"/>
  <c r="AF13" i="6" s="1"/>
  <c r="Q11" i="6"/>
  <c r="AH11" i="6" s="1"/>
  <c r="G11" i="6"/>
  <c r="AC11" i="6" s="1"/>
  <c r="G13" i="6"/>
  <c r="AC13" i="6" s="1"/>
  <c r="G15" i="6"/>
  <c r="AC15" i="6" s="1"/>
  <c r="G17" i="6"/>
  <c r="AC17" i="6" s="1"/>
  <c r="G19" i="6"/>
  <c r="AC19" i="6" s="1"/>
  <c r="G21" i="6"/>
  <c r="AC21" i="6" s="1"/>
  <c r="G23" i="6"/>
  <c r="AC23" i="6" s="1"/>
  <c r="G25" i="6"/>
  <c r="AC25" i="6" s="1"/>
  <c r="G12" i="6"/>
  <c r="AC12" i="6" s="1"/>
  <c r="G14" i="6"/>
  <c r="AC14" i="6" s="1"/>
  <c r="G16" i="6"/>
  <c r="AC16" i="6" s="1"/>
  <c r="G18" i="6"/>
  <c r="AC18" i="6" s="1"/>
  <c r="G20" i="6"/>
  <c r="AC20" i="6" s="1"/>
  <c r="G22" i="6"/>
  <c r="AC22" i="6" s="1"/>
  <c r="G24" i="6"/>
  <c r="AC24" i="6" s="1"/>
  <c r="G10" i="6"/>
  <c r="AC10" i="6" s="1"/>
  <c r="AD25" i="6"/>
  <c r="AD10" i="6"/>
  <c r="AM10" i="6" l="1"/>
  <c r="AM24" i="6"/>
  <c r="AM20" i="6"/>
  <c r="AM16" i="6"/>
  <c r="AM12" i="6"/>
  <c r="AM23" i="6"/>
  <c r="AM19" i="6"/>
  <c r="AM15" i="6"/>
  <c r="AM11" i="6"/>
  <c r="AM22" i="6"/>
  <c r="AM18" i="6"/>
  <c r="AM14" i="6"/>
  <c r="AM25" i="6"/>
  <c r="AM21" i="6"/>
  <c r="AM17" i="6"/>
  <c r="AM13" i="6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 l="1"/>
  <c r="M27" i="1"/>
  <c r="T26" i="7" s="1"/>
  <c r="T53" i="7" s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10" i="1"/>
  <c r="U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10" i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M29" i="1" l="1"/>
  <c r="M28" i="1"/>
  <c r="U26" i="7" s="1"/>
  <c r="U53" i="7" s="1"/>
  <c r="H30" i="3"/>
  <c r="K30" i="3"/>
  <c r="N30" i="3"/>
  <c r="Q30" i="3"/>
  <c r="T30" i="3"/>
  <c r="W30" i="3"/>
  <c r="Z30" i="3"/>
  <c r="AC30" i="3"/>
  <c r="AF30" i="3"/>
  <c r="E30" i="3"/>
  <c r="H29" i="3"/>
  <c r="K29" i="3"/>
  <c r="N29" i="3"/>
  <c r="Q29" i="3"/>
  <c r="D64" i="3" s="1"/>
  <c r="T29" i="3"/>
  <c r="D60" i="3" s="1"/>
  <c r="W29" i="3"/>
  <c r="Z29" i="3"/>
  <c r="D98" i="3" s="1"/>
  <c r="AC29" i="3"/>
  <c r="AF29" i="3"/>
  <c r="E29" i="3"/>
  <c r="D84" i="3" l="1"/>
  <c r="C10" i="7"/>
  <c r="S28" i="7" s="1"/>
  <c r="S55" i="7" s="1"/>
  <c r="C9" i="7"/>
  <c r="S27" i="7" s="1"/>
  <c r="S54" i="7" s="1"/>
  <c r="E50" i="3"/>
  <c r="C4" i="7"/>
  <c r="E60" i="3"/>
  <c r="C8" i="7"/>
  <c r="S26" i="7" s="1"/>
  <c r="S53" i="7" s="1"/>
  <c r="D73" i="3"/>
  <c r="C6" i="7"/>
  <c r="S24" i="7" s="1"/>
  <c r="S51" i="7" s="1"/>
  <c r="C11" i="7"/>
  <c r="C7" i="7"/>
  <c r="F50" i="3"/>
  <c r="C5" i="7"/>
  <c r="E38" i="3"/>
  <c r="C2" i="7"/>
  <c r="D50" i="3"/>
  <c r="C3" i="7"/>
  <c r="E31" i="3"/>
  <c r="AC32" i="3"/>
  <c r="V53" i="7" s="1"/>
  <c r="W31" i="3"/>
  <c r="Q31" i="3"/>
  <c r="K31" i="3"/>
  <c r="AF32" i="3"/>
  <c r="V51" i="7" s="1"/>
  <c r="Z32" i="3"/>
  <c r="V56" i="7" s="1"/>
  <c r="T31" i="3"/>
  <c r="N31" i="3"/>
  <c r="H31" i="3"/>
  <c r="AF31" i="3"/>
  <c r="AC31" i="3"/>
  <c r="E32" i="3"/>
  <c r="V47" i="7" s="1"/>
  <c r="W32" i="3"/>
  <c r="V55" i="7" s="1"/>
  <c r="T32" i="3"/>
  <c r="V52" i="7" s="1"/>
  <c r="Q32" i="3"/>
  <c r="V54" i="7" s="1"/>
  <c r="N32" i="3"/>
  <c r="V50" i="7" s="1"/>
  <c r="K32" i="3"/>
  <c r="V49" i="7" s="1"/>
  <c r="H32" i="3"/>
  <c r="V48" i="7" s="1"/>
  <c r="Z31" i="3"/>
  <c r="G21" i="3"/>
  <c r="AB27" i="1"/>
  <c r="W24" i="7" s="1"/>
  <c r="T38" i="7" s="1"/>
  <c r="AA27" i="1"/>
  <c r="W26" i="7" s="1"/>
  <c r="T40" i="7" s="1"/>
  <c r="Z27" i="1"/>
  <c r="W29" i="7" s="1"/>
  <c r="T43" i="7" s="1"/>
  <c r="Y27" i="1"/>
  <c r="W28" i="7" s="1"/>
  <c r="T42" i="7" s="1"/>
  <c r="X27" i="1"/>
  <c r="W25" i="7" s="1"/>
  <c r="T39" i="7" s="1"/>
  <c r="W27" i="1"/>
  <c r="W27" i="7" s="1"/>
  <c r="T41" i="7" s="1"/>
  <c r="V27" i="1"/>
  <c r="W23" i="7" s="1"/>
  <c r="T37" i="7" s="1"/>
  <c r="U27" i="1"/>
  <c r="W22" i="7" s="1"/>
  <c r="T36" i="7" s="1"/>
  <c r="W21" i="7"/>
  <c r="T35" i="7" s="1"/>
  <c r="T27" i="1"/>
  <c r="W20" i="7" s="1"/>
  <c r="T34" i="7" s="1"/>
  <c r="AB26" i="1"/>
  <c r="AA26" i="1"/>
  <c r="Z26" i="1"/>
  <c r="Y26" i="1"/>
  <c r="X26" i="1"/>
  <c r="W26" i="1"/>
  <c r="V26" i="1"/>
  <c r="U26" i="1"/>
  <c r="T26" i="1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M13" i="3"/>
  <c r="M14" i="3"/>
  <c r="M15" i="3"/>
  <c r="M16" i="3"/>
  <c r="M17" i="3"/>
  <c r="M18" i="3"/>
  <c r="M20" i="3"/>
  <c r="M21" i="3"/>
  <c r="M22" i="3"/>
  <c r="M23" i="3"/>
  <c r="M24" i="3"/>
  <c r="M25" i="3"/>
  <c r="M26" i="3"/>
  <c r="M27" i="3"/>
  <c r="J13" i="3"/>
  <c r="J14" i="3"/>
  <c r="J15" i="3"/>
  <c r="J16" i="3"/>
  <c r="J17" i="3"/>
  <c r="J19" i="3"/>
  <c r="J20" i="3"/>
  <c r="J21" i="3"/>
  <c r="J22" i="3"/>
  <c r="J23" i="3"/>
  <c r="J24" i="3"/>
  <c r="J25" i="3"/>
  <c r="J26" i="3"/>
  <c r="J27" i="3"/>
  <c r="G13" i="3"/>
  <c r="G14" i="3"/>
  <c r="G15" i="3"/>
  <c r="G16" i="3"/>
  <c r="G17" i="3"/>
  <c r="G18" i="3"/>
  <c r="G19" i="3"/>
  <c r="G20" i="3"/>
  <c r="G22" i="3"/>
  <c r="G23" i="3"/>
  <c r="G24" i="3"/>
  <c r="G25" i="3"/>
  <c r="G26" i="3"/>
  <c r="G27" i="3"/>
  <c r="S21" i="7" l="1"/>
  <c r="S48" i="7" s="1"/>
  <c r="S20" i="7"/>
  <c r="S47" i="7" s="1"/>
  <c r="S23" i="7"/>
  <c r="S50" i="7" s="1"/>
  <c r="S25" i="7"/>
  <c r="S52" i="7" s="1"/>
  <c r="S29" i="7"/>
  <c r="S56" i="7" s="1"/>
  <c r="S22" i="7"/>
  <c r="S49" i="7" s="1"/>
  <c r="W45" i="1"/>
  <c r="AA45" i="1"/>
  <c r="AB45" i="1"/>
  <c r="Y45" i="1"/>
  <c r="X45" i="1"/>
  <c r="Z45" i="1"/>
  <c r="V45" i="1"/>
  <c r="U45" i="1"/>
  <c r="T45" i="1"/>
  <c r="H35" i="3"/>
  <c r="S39" i="3" s="1"/>
  <c r="I30" i="3"/>
  <c r="H52" i="6" s="1"/>
  <c r="K35" i="3"/>
  <c r="T39" i="3" s="1"/>
  <c r="L30" i="3"/>
  <c r="J52" i="6" s="1"/>
  <c r="N35" i="3"/>
  <c r="U39" i="3" s="1"/>
  <c r="O30" i="3"/>
  <c r="L52" i="6" s="1"/>
  <c r="Q35" i="3"/>
  <c r="V39" i="3" s="1"/>
  <c r="R30" i="3"/>
  <c r="N52" i="6" s="1"/>
  <c r="T35" i="3"/>
  <c r="W39" i="3" s="1"/>
  <c r="U30" i="3"/>
  <c r="P52" i="6" s="1"/>
  <c r="W35" i="3"/>
  <c r="X39" i="3" s="1"/>
  <c r="X30" i="3"/>
  <c r="R52" i="6" s="1"/>
  <c r="Z35" i="3"/>
  <c r="Y39" i="3" s="1"/>
  <c r="AA30" i="3"/>
  <c r="T52" i="6" s="1"/>
  <c r="AC35" i="3"/>
  <c r="Z39" i="3" s="1"/>
  <c r="AD30" i="3"/>
  <c r="V52" i="6" s="1"/>
  <c r="AF35" i="3"/>
  <c r="AA39" i="3" s="1"/>
  <c r="E35" i="3"/>
  <c r="R39" i="3" s="1"/>
  <c r="F30" i="3"/>
  <c r="F52" i="6" s="1"/>
  <c r="AG30" i="3"/>
  <c r="X52" i="6" s="1"/>
  <c r="F29" i="3"/>
  <c r="G12" i="3"/>
  <c r="G30" i="3" s="1"/>
  <c r="J12" i="3"/>
  <c r="J29" i="3" s="1"/>
  <c r="I29" i="3"/>
  <c r="M12" i="3"/>
  <c r="M29" i="3" s="1"/>
  <c r="L29" i="3"/>
  <c r="P12" i="3"/>
  <c r="P29" i="3" s="1"/>
  <c r="O29" i="3"/>
  <c r="S12" i="3"/>
  <c r="S29" i="3" s="1"/>
  <c r="R29" i="3"/>
  <c r="E64" i="3" s="1"/>
  <c r="V12" i="3"/>
  <c r="V29" i="3" s="1"/>
  <c r="U29" i="3"/>
  <c r="D61" i="3" s="1"/>
  <c r="Y12" i="3"/>
  <c r="Y29" i="3" s="1"/>
  <c r="X29" i="3"/>
  <c r="AB12" i="3"/>
  <c r="AB29" i="3" s="1"/>
  <c r="AA29" i="3"/>
  <c r="E98" i="3" s="1"/>
  <c r="AD29" i="3"/>
  <c r="AE12" i="3"/>
  <c r="AE29" i="3" s="1"/>
  <c r="AG29" i="3"/>
  <c r="T29" i="1"/>
  <c r="U29" i="1"/>
  <c r="W29" i="1"/>
  <c r="Y29" i="1"/>
  <c r="AA29" i="1"/>
  <c r="V29" i="1"/>
  <c r="X29" i="1"/>
  <c r="Z29" i="1"/>
  <c r="AB29" i="1"/>
  <c r="T28" i="1"/>
  <c r="X20" i="7" s="1"/>
  <c r="U34" i="7" s="1"/>
  <c r="U28" i="1"/>
  <c r="X22" i="7" s="1"/>
  <c r="U36" i="7" s="1"/>
  <c r="W28" i="1"/>
  <c r="X27" i="7" s="1"/>
  <c r="U41" i="7" s="1"/>
  <c r="Y28" i="1"/>
  <c r="X28" i="7" s="1"/>
  <c r="U42" i="7" s="1"/>
  <c r="AA28" i="1"/>
  <c r="X26" i="7" s="1"/>
  <c r="U40" i="7" s="1"/>
  <c r="T35" i="1"/>
  <c r="U35" i="1"/>
  <c r="Z35" i="1"/>
  <c r="AA35" i="1"/>
  <c r="Y35" i="1"/>
  <c r="T36" i="1"/>
  <c r="U36" i="1"/>
  <c r="Z36" i="1"/>
  <c r="AA36" i="1"/>
  <c r="Y36" i="1"/>
  <c r="T37" i="1"/>
  <c r="U37" i="1"/>
  <c r="Z37" i="1"/>
  <c r="AA37" i="1"/>
  <c r="Y37" i="1"/>
  <c r="T38" i="1"/>
  <c r="U38" i="1"/>
  <c r="Z38" i="1"/>
  <c r="AA38" i="1"/>
  <c r="Y38" i="1"/>
  <c r="T39" i="1"/>
  <c r="U39" i="1"/>
  <c r="Z39" i="1"/>
  <c r="AA39" i="1"/>
  <c r="Y39" i="1"/>
  <c r="T40" i="1"/>
  <c r="U40" i="1"/>
  <c r="Z40" i="1"/>
  <c r="AA40" i="1"/>
  <c r="Y40" i="1"/>
  <c r="T41" i="1"/>
  <c r="U41" i="1"/>
  <c r="Z41" i="1"/>
  <c r="AA41" i="1"/>
  <c r="Y41" i="1"/>
  <c r="T42" i="1"/>
  <c r="U42" i="1"/>
  <c r="Z42" i="1"/>
  <c r="AA42" i="1"/>
  <c r="Y42" i="1"/>
  <c r="T43" i="1"/>
  <c r="U43" i="1"/>
  <c r="Z43" i="1"/>
  <c r="AA43" i="1"/>
  <c r="Y43" i="1"/>
  <c r="T44" i="1"/>
  <c r="U44" i="1"/>
  <c r="Z44" i="1"/>
  <c r="AA44" i="1"/>
  <c r="Y44" i="1"/>
  <c r="X21" i="7"/>
  <c r="U35" i="7" s="1"/>
  <c r="V28" i="1"/>
  <c r="X23" i="7" s="1"/>
  <c r="U37" i="7" s="1"/>
  <c r="X28" i="1"/>
  <c r="X25" i="7" s="1"/>
  <c r="U39" i="7" s="1"/>
  <c r="Z28" i="1"/>
  <c r="X29" i="7" s="1"/>
  <c r="U43" i="7" s="1"/>
  <c r="AB28" i="1"/>
  <c r="X24" i="7" s="1"/>
  <c r="U38" i="7" s="1"/>
  <c r="V35" i="1"/>
  <c r="X35" i="1"/>
  <c r="AB35" i="1"/>
  <c r="W35" i="1"/>
  <c r="V36" i="1"/>
  <c r="X36" i="1"/>
  <c r="AB36" i="1"/>
  <c r="W36" i="1"/>
  <c r="V37" i="1"/>
  <c r="X37" i="1"/>
  <c r="AB37" i="1"/>
  <c r="W37" i="1"/>
  <c r="V38" i="1"/>
  <c r="X38" i="1"/>
  <c r="AB38" i="1"/>
  <c r="W38" i="1"/>
  <c r="V39" i="1"/>
  <c r="X39" i="1"/>
  <c r="AB39" i="1"/>
  <c r="W39" i="1"/>
  <c r="V40" i="1"/>
  <c r="X40" i="1"/>
  <c r="AB40" i="1"/>
  <c r="W40" i="1"/>
  <c r="V41" i="1"/>
  <c r="X41" i="1"/>
  <c r="AB41" i="1"/>
  <c r="W41" i="1"/>
  <c r="V42" i="1"/>
  <c r="X42" i="1"/>
  <c r="AB42" i="1"/>
  <c r="W42" i="1"/>
  <c r="V43" i="1"/>
  <c r="X43" i="1"/>
  <c r="AB43" i="1"/>
  <c r="W43" i="1"/>
  <c r="V44" i="1"/>
  <c r="X44" i="1"/>
  <c r="AB44" i="1"/>
  <c r="W44" i="1"/>
  <c r="M11" i="7" l="1"/>
  <c r="W4" i="7"/>
  <c r="T4" i="7"/>
  <c r="M5" i="7" s="1"/>
  <c r="M4" i="7"/>
  <c r="S4" i="7"/>
  <c r="Y4" i="7"/>
  <c r="M6" i="7" s="1"/>
  <c r="M8" i="7"/>
  <c r="X4" i="7"/>
  <c r="V4" i="7"/>
  <c r="M10" i="7" s="1"/>
  <c r="M9" i="7"/>
  <c r="U4" i="7"/>
  <c r="Q4" i="7"/>
  <c r="M2" i="7" s="1"/>
  <c r="M3" i="7"/>
  <c r="R4" i="7"/>
  <c r="E84" i="3"/>
  <c r="AF34" i="3"/>
  <c r="G115" i="3" s="1"/>
  <c r="D6" i="7"/>
  <c r="Z34" i="3"/>
  <c r="J115" i="3" s="1"/>
  <c r="D11" i="7"/>
  <c r="V29" i="7" s="1"/>
  <c r="S43" i="7" s="1"/>
  <c r="W34" i="3"/>
  <c r="I115" i="3" s="1"/>
  <c r="D10" i="7"/>
  <c r="T34" i="3"/>
  <c r="H115" i="3" s="1"/>
  <c r="D7" i="7"/>
  <c r="V25" i="7" s="1"/>
  <c r="S39" i="7" s="1"/>
  <c r="Q34" i="3"/>
  <c r="K115" i="3" s="1"/>
  <c r="D9" i="7"/>
  <c r="N34" i="3"/>
  <c r="F115" i="3" s="1"/>
  <c r="D5" i="7"/>
  <c r="V23" i="7" s="1"/>
  <c r="S37" i="7" s="1"/>
  <c r="K34" i="3"/>
  <c r="E115" i="3" s="1"/>
  <c r="D4" i="7"/>
  <c r="V22" i="7" s="1"/>
  <c r="S36" i="7" s="1"/>
  <c r="H34" i="3"/>
  <c r="D115" i="3" s="1"/>
  <c r="D3" i="7"/>
  <c r="V21" i="7" s="1"/>
  <c r="S35" i="7" s="1"/>
  <c r="AC34" i="3"/>
  <c r="C115" i="3" s="1"/>
  <c r="D8" i="7"/>
  <c r="E34" i="3"/>
  <c r="D2" i="7"/>
  <c r="X51" i="6"/>
  <c r="Y47" i="6" s="1"/>
  <c r="AG47" i="6" s="1"/>
  <c r="E73" i="3"/>
  <c r="V51" i="6"/>
  <c r="W47" i="6" s="1"/>
  <c r="AI47" i="6" s="1"/>
  <c r="E61" i="3"/>
  <c r="F51" i="6"/>
  <c r="G50" i="6" s="1"/>
  <c r="AC50" i="6" s="1"/>
  <c r="E39" i="3"/>
  <c r="T51" i="6"/>
  <c r="R51" i="6"/>
  <c r="S47" i="6" s="1"/>
  <c r="AK47" i="6" s="1"/>
  <c r="P51" i="6"/>
  <c r="Q44" i="6" s="1"/>
  <c r="AH44" i="6" s="1"/>
  <c r="N51" i="6"/>
  <c r="O44" i="6" s="1"/>
  <c r="AJ44" i="6" s="1"/>
  <c r="L51" i="6"/>
  <c r="M44" i="6" s="1"/>
  <c r="AF44" i="6" s="1"/>
  <c r="F51" i="3"/>
  <c r="J51" i="6"/>
  <c r="K48" i="6" s="1"/>
  <c r="AE48" i="6" s="1"/>
  <c r="E51" i="3"/>
  <c r="H51" i="6"/>
  <c r="D51" i="3"/>
  <c r="G29" i="3"/>
  <c r="E33" i="3" s="1"/>
  <c r="V30" i="3"/>
  <c r="T33" i="3" s="1"/>
  <c r="J30" i="3"/>
  <c r="H33" i="3" s="1"/>
  <c r="P30" i="3"/>
  <c r="N33" i="3" s="1"/>
  <c r="AE30" i="3"/>
  <c r="AC33" i="3" s="1"/>
  <c r="Y30" i="3"/>
  <c r="W33" i="3" s="1"/>
  <c r="S30" i="3"/>
  <c r="Q33" i="3" s="1"/>
  <c r="M30" i="3"/>
  <c r="K33" i="3" s="1"/>
  <c r="AD32" i="3"/>
  <c r="AD31" i="3"/>
  <c r="F32" i="3"/>
  <c r="F31" i="3"/>
  <c r="AG31" i="3"/>
  <c r="AG32" i="3"/>
  <c r="AA32" i="3"/>
  <c r="AA31" i="3"/>
  <c r="X32" i="3"/>
  <c r="X31" i="3"/>
  <c r="U32" i="3"/>
  <c r="U31" i="3"/>
  <c r="R32" i="3"/>
  <c r="V41" i="7" s="1"/>
  <c r="R31" i="3"/>
  <c r="O32" i="3"/>
  <c r="O31" i="3"/>
  <c r="L32" i="3"/>
  <c r="L31" i="3"/>
  <c r="I32" i="3"/>
  <c r="I31" i="3"/>
  <c r="AH29" i="3"/>
  <c r="AH30" i="3"/>
  <c r="AB30" i="3"/>
  <c r="Z33" i="3" s="1"/>
  <c r="T21" i="7"/>
  <c r="T48" i="7" s="1"/>
  <c r="G27" i="1"/>
  <c r="T22" i="7" s="1"/>
  <c r="T49" i="7" s="1"/>
  <c r="H27" i="1"/>
  <c r="T23" i="7" s="1"/>
  <c r="T50" i="7" s="1"/>
  <c r="I27" i="1"/>
  <c r="T27" i="7" s="1"/>
  <c r="T54" i="7" s="1"/>
  <c r="J27" i="1"/>
  <c r="T25" i="7" s="1"/>
  <c r="T52" i="7" s="1"/>
  <c r="K27" i="1"/>
  <c r="T28" i="7" s="1"/>
  <c r="T55" i="7" s="1"/>
  <c r="L27" i="1"/>
  <c r="T29" i="7" s="1"/>
  <c r="T56" i="7" s="1"/>
  <c r="N27" i="1"/>
  <c r="T24" i="7" s="1"/>
  <c r="T51" i="7" s="1"/>
  <c r="F27" i="1"/>
  <c r="T20" i="7" s="1"/>
  <c r="T47" i="7" s="1"/>
  <c r="G26" i="1"/>
  <c r="H26" i="1"/>
  <c r="I26" i="1"/>
  <c r="J26" i="1"/>
  <c r="K26" i="1"/>
  <c r="L26" i="1"/>
  <c r="N26" i="1"/>
  <c r="F26" i="1"/>
  <c r="B115" i="3" l="1"/>
  <c r="E36" i="3"/>
  <c r="F12" i="7" s="1"/>
  <c r="Y35" i="6"/>
  <c r="AG35" i="6" s="1"/>
  <c r="E8" i="7"/>
  <c r="V26" i="7"/>
  <c r="S40" i="7" s="1"/>
  <c r="E2" i="7"/>
  <c r="V20" i="7"/>
  <c r="S34" i="7" s="1"/>
  <c r="E9" i="7"/>
  <c r="V27" i="7"/>
  <c r="S41" i="7" s="1"/>
  <c r="E10" i="7"/>
  <c r="V28" i="7"/>
  <c r="S42" i="7" s="1"/>
  <c r="E6" i="7"/>
  <c r="V24" i="7"/>
  <c r="S38" i="7" s="1"/>
  <c r="E3" i="7"/>
  <c r="E4" i="7"/>
  <c r="E5" i="7"/>
  <c r="E11" i="7"/>
  <c r="E7" i="7"/>
  <c r="W35" i="6"/>
  <c r="AI35" i="6" s="1"/>
  <c r="S35" i="6"/>
  <c r="AK35" i="6" s="1"/>
  <c r="G47" i="6"/>
  <c r="AC47" i="6" s="1"/>
  <c r="Y45" i="6"/>
  <c r="AG45" i="6" s="1"/>
  <c r="M46" i="6"/>
  <c r="AF46" i="6" s="1"/>
  <c r="W45" i="6"/>
  <c r="AI45" i="6" s="1"/>
  <c r="O46" i="6"/>
  <c r="AJ46" i="6" s="1"/>
  <c r="M35" i="6"/>
  <c r="AF35" i="6" s="1"/>
  <c r="O35" i="6"/>
  <c r="AJ35" i="6" s="1"/>
  <c r="Y49" i="6"/>
  <c r="AG49" i="6" s="1"/>
  <c r="Y48" i="6"/>
  <c r="AG48" i="6" s="1"/>
  <c r="K39" i="6"/>
  <c r="AE39" i="6" s="1"/>
  <c r="Q50" i="6"/>
  <c r="AH50" i="6" s="1"/>
  <c r="G45" i="6"/>
  <c r="AC45" i="6" s="1"/>
  <c r="K50" i="6"/>
  <c r="AE50" i="6" s="1"/>
  <c r="M50" i="6"/>
  <c r="AF50" i="6" s="1"/>
  <c r="M48" i="6"/>
  <c r="AF48" i="6" s="1"/>
  <c r="O50" i="6"/>
  <c r="AJ50" i="6" s="1"/>
  <c r="O48" i="6"/>
  <c r="AJ48" i="6" s="1"/>
  <c r="Q48" i="6"/>
  <c r="AH48" i="6" s="1"/>
  <c r="I46" i="6"/>
  <c r="AD46" i="6" s="1"/>
  <c r="I48" i="6"/>
  <c r="AD48" i="6" s="1"/>
  <c r="I50" i="6"/>
  <c r="I45" i="6"/>
  <c r="AD45" i="6" s="1"/>
  <c r="I47" i="6"/>
  <c r="AD47" i="6" s="1"/>
  <c r="I49" i="6"/>
  <c r="AD49" i="6" s="1"/>
  <c r="I35" i="6"/>
  <c r="AD35" i="6" s="1"/>
  <c r="I44" i="6"/>
  <c r="AD44" i="6" s="1"/>
  <c r="I43" i="6"/>
  <c r="AD43" i="6" s="1"/>
  <c r="I39" i="6"/>
  <c r="AD39" i="6" s="1"/>
  <c r="I42" i="6"/>
  <c r="I36" i="6"/>
  <c r="I40" i="6"/>
  <c r="AD40" i="6" s="1"/>
  <c r="I41" i="6"/>
  <c r="AD41" i="6" s="1"/>
  <c r="I37" i="6"/>
  <c r="AD37" i="6" s="1"/>
  <c r="I38" i="6"/>
  <c r="AD38" i="6" s="1"/>
  <c r="G38" i="6"/>
  <c r="AC38" i="6" s="1"/>
  <c r="S45" i="6"/>
  <c r="AK45" i="6" s="1"/>
  <c r="S49" i="6"/>
  <c r="AK49" i="6" s="1"/>
  <c r="S48" i="6"/>
  <c r="AK48" i="6" s="1"/>
  <c r="K46" i="6"/>
  <c r="AE46" i="6" s="1"/>
  <c r="K36" i="6"/>
  <c r="AE36" i="6" s="1"/>
  <c r="W49" i="6"/>
  <c r="AI49" i="6" s="1"/>
  <c r="W48" i="6"/>
  <c r="AI48" i="6" s="1"/>
  <c r="U36" i="6"/>
  <c r="AL36" i="6" s="1"/>
  <c r="U38" i="6"/>
  <c r="AL38" i="6" s="1"/>
  <c r="U40" i="6"/>
  <c r="AL40" i="6" s="1"/>
  <c r="U44" i="6"/>
  <c r="U46" i="6"/>
  <c r="AL46" i="6" s="1"/>
  <c r="U48" i="6"/>
  <c r="AL48" i="6" s="1"/>
  <c r="U50" i="6"/>
  <c r="AL50" i="6" s="1"/>
  <c r="U37" i="6"/>
  <c r="AL37" i="6" s="1"/>
  <c r="U39" i="6"/>
  <c r="AL39" i="6" s="1"/>
  <c r="U41" i="6"/>
  <c r="AL41" i="6" s="1"/>
  <c r="U43" i="6"/>
  <c r="AL43" i="6" s="1"/>
  <c r="U45" i="6"/>
  <c r="AL45" i="6" s="1"/>
  <c r="U47" i="6"/>
  <c r="AL47" i="6" s="1"/>
  <c r="U49" i="6"/>
  <c r="AL49" i="6" s="1"/>
  <c r="U42" i="6"/>
  <c r="AL42" i="6" s="1"/>
  <c r="U35" i="6"/>
  <c r="AL35" i="6" s="1"/>
  <c r="Q46" i="6"/>
  <c r="AH46" i="6" s="1"/>
  <c r="Q35" i="6"/>
  <c r="AH35" i="6" s="1"/>
  <c r="G42" i="6"/>
  <c r="AC42" i="6" s="1"/>
  <c r="G36" i="6"/>
  <c r="AC36" i="6" s="1"/>
  <c r="G35" i="6"/>
  <c r="AC35" i="6" s="1"/>
  <c r="G43" i="6"/>
  <c r="AC43" i="6" s="1"/>
  <c r="G40" i="6"/>
  <c r="AC40" i="6" s="1"/>
  <c r="G37" i="6"/>
  <c r="AC37" i="6" s="1"/>
  <c r="W46" i="6"/>
  <c r="AI46" i="6" s="1"/>
  <c r="W50" i="6"/>
  <c r="AI50" i="6" s="1"/>
  <c r="W40" i="6"/>
  <c r="AI40" i="6" s="1"/>
  <c r="W43" i="6"/>
  <c r="AI43" i="6" s="1"/>
  <c r="AD42" i="6"/>
  <c r="AD36" i="6"/>
  <c r="AD50" i="6"/>
  <c r="K49" i="6"/>
  <c r="AE49" i="6" s="1"/>
  <c r="K45" i="6"/>
  <c r="AE45" i="6" s="1"/>
  <c r="K47" i="6"/>
  <c r="AE47" i="6" s="1"/>
  <c r="K44" i="6"/>
  <c r="AE44" i="6" s="1"/>
  <c r="M49" i="6"/>
  <c r="AF49" i="6" s="1"/>
  <c r="M45" i="6"/>
  <c r="AF45" i="6" s="1"/>
  <c r="M43" i="6"/>
  <c r="AF43" i="6" s="1"/>
  <c r="M40" i="6"/>
  <c r="AF40" i="6" s="1"/>
  <c r="O49" i="6"/>
  <c r="AJ49" i="6" s="1"/>
  <c r="O45" i="6"/>
  <c r="AJ45" i="6" s="1"/>
  <c r="O43" i="6"/>
  <c r="AJ43" i="6" s="1"/>
  <c r="O40" i="6"/>
  <c r="AJ40" i="6" s="1"/>
  <c r="Q49" i="6"/>
  <c r="AH49" i="6" s="1"/>
  <c r="Q45" i="6"/>
  <c r="AH45" i="6" s="1"/>
  <c r="Q43" i="6"/>
  <c r="AH43" i="6" s="1"/>
  <c r="Q40" i="6"/>
  <c r="AH40" i="6" s="1"/>
  <c r="S46" i="6"/>
  <c r="AK46" i="6" s="1"/>
  <c r="S50" i="6"/>
  <c r="AK50" i="6" s="1"/>
  <c r="S40" i="6"/>
  <c r="AK40" i="6" s="1"/>
  <c r="S43" i="6"/>
  <c r="AK43" i="6" s="1"/>
  <c r="Y46" i="6"/>
  <c r="AG46" i="6" s="1"/>
  <c r="Y50" i="6"/>
  <c r="AG50" i="6" s="1"/>
  <c r="Y40" i="6"/>
  <c r="AG40" i="6" s="1"/>
  <c r="Y43" i="6"/>
  <c r="AG43" i="6" s="1"/>
  <c r="G44" i="6"/>
  <c r="AC44" i="6" s="1"/>
  <c r="G39" i="6"/>
  <c r="AC39" i="6" s="1"/>
  <c r="G46" i="6"/>
  <c r="AC46" i="6" s="1"/>
  <c r="G48" i="6"/>
  <c r="AC48" i="6" s="1"/>
  <c r="G41" i="6"/>
  <c r="AC41" i="6" s="1"/>
  <c r="G49" i="6"/>
  <c r="AC49" i="6" s="1"/>
  <c r="W38" i="6"/>
  <c r="AI38" i="6" s="1"/>
  <c r="W41" i="6"/>
  <c r="AI41" i="6" s="1"/>
  <c r="W42" i="6"/>
  <c r="AI42" i="6" s="1"/>
  <c r="W37" i="6"/>
  <c r="AI37" i="6" s="1"/>
  <c r="W36" i="6"/>
  <c r="AI36" i="6" s="1"/>
  <c r="W44" i="6"/>
  <c r="AI44" i="6" s="1"/>
  <c r="W39" i="6"/>
  <c r="AI39" i="6" s="1"/>
  <c r="K41" i="6"/>
  <c r="AE41" i="6" s="1"/>
  <c r="K38" i="6"/>
  <c r="AE38" i="6" s="1"/>
  <c r="K37" i="6"/>
  <c r="AE37" i="6" s="1"/>
  <c r="K42" i="6"/>
  <c r="AE42" i="6" s="1"/>
  <c r="K43" i="6"/>
  <c r="AE43" i="6" s="1"/>
  <c r="K35" i="6"/>
  <c r="AE35" i="6" s="1"/>
  <c r="K40" i="6"/>
  <c r="AE40" i="6" s="1"/>
  <c r="M41" i="6"/>
  <c r="AF41" i="6" s="1"/>
  <c r="M38" i="6"/>
  <c r="AF38" i="6" s="1"/>
  <c r="M37" i="6"/>
  <c r="AF37" i="6" s="1"/>
  <c r="M42" i="6"/>
  <c r="AF42" i="6" s="1"/>
  <c r="M39" i="6"/>
  <c r="AF39" i="6" s="1"/>
  <c r="M47" i="6"/>
  <c r="AF47" i="6" s="1"/>
  <c r="M36" i="6"/>
  <c r="AF36" i="6" s="1"/>
  <c r="O41" i="6"/>
  <c r="AJ41" i="6" s="1"/>
  <c r="O38" i="6"/>
  <c r="AJ38" i="6" s="1"/>
  <c r="O37" i="6"/>
  <c r="AJ37" i="6" s="1"/>
  <c r="O42" i="6"/>
  <c r="AJ42" i="6" s="1"/>
  <c r="O39" i="6"/>
  <c r="AJ39" i="6" s="1"/>
  <c r="O47" i="6"/>
  <c r="AJ47" i="6" s="1"/>
  <c r="O36" i="6"/>
  <c r="AJ36" i="6" s="1"/>
  <c r="Q41" i="6"/>
  <c r="AH41" i="6" s="1"/>
  <c r="Q38" i="6"/>
  <c r="AH38" i="6" s="1"/>
  <c r="Q37" i="6"/>
  <c r="AH37" i="6" s="1"/>
  <c r="Q42" i="6"/>
  <c r="AH42" i="6" s="1"/>
  <c r="Q39" i="6"/>
  <c r="AH39" i="6" s="1"/>
  <c r="Q47" i="6"/>
  <c r="AH47" i="6" s="1"/>
  <c r="Q36" i="6"/>
  <c r="AH36" i="6" s="1"/>
  <c r="S38" i="6"/>
  <c r="AK38" i="6" s="1"/>
  <c r="S41" i="6"/>
  <c r="AK41" i="6" s="1"/>
  <c r="S42" i="6"/>
  <c r="AK42" i="6" s="1"/>
  <c r="S37" i="6"/>
  <c r="AK37" i="6" s="1"/>
  <c r="S36" i="6"/>
  <c r="AK36" i="6" s="1"/>
  <c r="S44" i="6"/>
  <c r="AK44" i="6" s="1"/>
  <c r="S39" i="6"/>
  <c r="AK39" i="6" s="1"/>
  <c r="AL44" i="6"/>
  <c r="Y38" i="6"/>
  <c r="AG38" i="6" s="1"/>
  <c r="Y41" i="6"/>
  <c r="AG41" i="6" s="1"/>
  <c r="Y42" i="6"/>
  <c r="AG42" i="6" s="1"/>
  <c r="Y37" i="6"/>
  <c r="AG37" i="6" s="1"/>
  <c r="Y36" i="6"/>
  <c r="AG36" i="6" s="1"/>
  <c r="Y44" i="6"/>
  <c r="AG44" i="6" s="1"/>
  <c r="Y39" i="6"/>
  <c r="AG39" i="6" s="1"/>
  <c r="AF33" i="3"/>
  <c r="K43" i="1"/>
  <c r="K44" i="1"/>
  <c r="K42" i="1"/>
  <c r="K45" i="1"/>
  <c r="L44" i="1"/>
  <c r="L42" i="1"/>
  <c r="L45" i="1"/>
  <c r="L43" i="1"/>
  <c r="I39" i="1"/>
  <c r="I45" i="1"/>
  <c r="I43" i="1"/>
  <c r="I42" i="1"/>
  <c r="I44" i="1"/>
  <c r="N39" i="1"/>
  <c r="N44" i="1"/>
  <c r="N45" i="1"/>
  <c r="N43" i="1"/>
  <c r="N42" i="1"/>
  <c r="J44" i="1"/>
  <c r="J43" i="1"/>
  <c r="J42" i="1"/>
  <c r="J45" i="1"/>
  <c r="H42" i="1"/>
  <c r="H45" i="1"/>
  <c r="H43" i="1"/>
  <c r="H44" i="1"/>
  <c r="F45" i="1"/>
  <c r="F44" i="1"/>
  <c r="F43" i="1"/>
  <c r="F42" i="1"/>
  <c r="M45" i="1"/>
  <c r="M43" i="1"/>
  <c r="M44" i="1"/>
  <c r="M42" i="1"/>
  <c r="G44" i="1"/>
  <c r="G42" i="1"/>
  <c r="G45" i="1"/>
  <c r="G43" i="1"/>
  <c r="G41" i="1"/>
  <c r="G39" i="1"/>
  <c r="G37" i="1"/>
  <c r="G36" i="1"/>
  <c r="G35" i="1"/>
  <c r="G38" i="1"/>
  <c r="G40" i="1"/>
  <c r="F41" i="1"/>
  <c r="F36" i="1"/>
  <c r="F39" i="1"/>
  <c r="F38" i="1"/>
  <c r="F37" i="1"/>
  <c r="F35" i="1"/>
  <c r="F40" i="1"/>
  <c r="K41" i="1"/>
  <c r="K39" i="1"/>
  <c r="K38" i="1"/>
  <c r="K37" i="1"/>
  <c r="K36" i="1"/>
  <c r="K35" i="1"/>
  <c r="K40" i="1"/>
  <c r="M39" i="1"/>
  <c r="M35" i="1"/>
  <c r="M41" i="1"/>
  <c r="M38" i="1"/>
  <c r="M37" i="1"/>
  <c r="M36" i="1"/>
  <c r="M40" i="1"/>
  <c r="L41" i="1"/>
  <c r="L39" i="1"/>
  <c r="L37" i="1"/>
  <c r="L36" i="1"/>
  <c r="L35" i="1"/>
  <c r="L38" i="1"/>
  <c r="L40" i="1"/>
  <c r="I41" i="1"/>
  <c r="I38" i="1"/>
  <c r="I36" i="1"/>
  <c r="I35" i="1"/>
  <c r="I40" i="1"/>
  <c r="I37" i="1"/>
  <c r="N37" i="1"/>
  <c r="N40" i="1"/>
  <c r="N41" i="1"/>
  <c r="N38" i="1"/>
  <c r="N36" i="1"/>
  <c r="N35" i="1"/>
  <c r="J41" i="1"/>
  <c r="J38" i="1"/>
  <c r="J37" i="1"/>
  <c r="J36" i="1"/>
  <c r="J40" i="1"/>
  <c r="J39" i="1"/>
  <c r="J35" i="1"/>
  <c r="H38" i="1"/>
  <c r="H40" i="1"/>
  <c r="H41" i="1"/>
  <c r="H39" i="1"/>
  <c r="H37" i="1"/>
  <c r="H36" i="1"/>
  <c r="H35" i="1"/>
  <c r="F29" i="1"/>
  <c r="K29" i="1"/>
  <c r="I29" i="1"/>
  <c r="G29" i="1"/>
  <c r="N29" i="1"/>
  <c r="L29" i="1"/>
  <c r="J29" i="1"/>
  <c r="H29" i="1"/>
  <c r="N28" i="1"/>
  <c r="U24" i="7" s="1"/>
  <c r="U51" i="7" s="1"/>
  <c r="L28" i="1"/>
  <c r="U29" i="7" s="1"/>
  <c r="U56" i="7" s="1"/>
  <c r="J28" i="1"/>
  <c r="U25" i="7" s="1"/>
  <c r="U52" i="7" s="1"/>
  <c r="H28" i="1"/>
  <c r="U23" i="7" s="1"/>
  <c r="U50" i="7" s="1"/>
  <c r="U21" i="7"/>
  <c r="U48" i="7" s="1"/>
  <c r="F28" i="1"/>
  <c r="U20" i="7" s="1"/>
  <c r="U47" i="7" s="1"/>
  <c r="K28" i="1"/>
  <c r="U28" i="7" s="1"/>
  <c r="U55" i="7" s="1"/>
  <c r="I28" i="1"/>
  <c r="U27" i="7" s="1"/>
  <c r="U54" i="7" s="1"/>
  <c r="G28" i="1"/>
  <c r="U22" i="7" s="1"/>
  <c r="U49" i="7" s="1"/>
  <c r="AM35" i="6" l="1"/>
  <c r="AM45" i="6"/>
  <c r="AM49" i="6"/>
  <c r="AM44" i="6"/>
  <c r="AM50" i="6"/>
  <c r="AM43" i="6"/>
  <c r="AM46" i="6"/>
  <c r="AM47" i="6"/>
  <c r="AM37" i="6"/>
  <c r="AM36" i="6"/>
  <c r="AM42" i="6"/>
  <c r="AM38" i="6"/>
  <c r="AM40" i="6"/>
  <c r="AM41" i="6"/>
  <c r="AM39" i="6"/>
  <c r="AM48" i="6"/>
</calcChain>
</file>

<file path=xl/sharedStrings.xml><?xml version="1.0" encoding="utf-8"?>
<sst xmlns="http://schemas.openxmlformats.org/spreadsheetml/2006/main" count="710" uniqueCount="219">
  <si>
    <t>STT</t>
  </si>
  <si>
    <t xml:space="preserve">Họ và </t>
  </si>
  <si>
    <t>Tên</t>
  </si>
  <si>
    <t>BỘ GIÁO DỤC VÀ ĐÀO TẠO</t>
  </si>
  <si>
    <t>TRƯỜNG ĐẠI HỌC CẦN THƠ</t>
  </si>
  <si>
    <t>TỔ: GIÁO DỤC THỂ CHẤT</t>
  </si>
  <si>
    <t>Chạy cây thông  (giây)</t>
  </si>
  <si>
    <t>Chạy 9.3.6.3.9 (giây)</t>
  </si>
  <si>
    <t>Năm  sinh VĐV</t>
  </si>
  <si>
    <t>Ghi chú</t>
  </si>
  <si>
    <t>CỘNG HOÀ XÃ HỘI CHỦ NGHĨA VIỆT NAM</t>
  </si>
  <si>
    <t>Độc lập - Tự do - Hạnh phúc</t>
  </si>
  <si>
    <t>Chạy 30m XPC (giây)</t>
  </si>
  <si>
    <t xml:space="preserve">Nguyễn Chí </t>
  </si>
  <si>
    <t>Linh</t>
  </si>
  <si>
    <t xml:space="preserve">Phạm Vũ </t>
  </si>
  <si>
    <t xml:space="preserve">Nguyễn Minh </t>
  </si>
  <si>
    <t>Luân</t>
  </si>
  <si>
    <t>Lý Thanh</t>
  </si>
  <si>
    <t>Hải</t>
  </si>
  <si>
    <t>Tâm</t>
  </si>
  <si>
    <t>Tăng Linh</t>
  </si>
  <si>
    <t xml:space="preserve">Nguyễn Duy </t>
  </si>
  <si>
    <t>Khang</t>
  </si>
  <si>
    <t xml:space="preserve">Huỳnh Công </t>
  </si>
  <si>
    <t>Quý</t>
  </si>
  <si>
    <t>Tính</t>
  </si>
  <si>
    <t>Trịnh Nguyễn</t>
  </si>
  <si>
    <t xml:space="preserve">Huỳnh Văn </t>
  </si>
  <si>
    <t>Hùng</t>
  </si>
  <si>
    <t xml:space="preserve">BẢNG KIỂM TRA SỐ LIỆU LẦN 1 </t>
  </si>
  <si>
    <t>Phạm Quốc</t>
  </si>
  <si>
    <t>Dương</t>
  </si>
  <si>
    <t>Công</t>
  </si>
  <si>
    <t xml:space="preserve">Trần Phú </t>
  </si>
  <si>
    <t>Lê Chí</t>
  </si>
  <si>
    <t xml:space="preserve">Nguyễn vệ </t>
  </si>
  <si>
    <t>Thanh</t>
  </si>
  <si>
    <t xml:space="preserve">Chiều Cao (cm) </t>
  </si>
  <si>
    <t>Bật cao tại chỗ (cm)</t>
  </si>
  <si>
    <t>Bật xa 3 bước không đà (cm)</t>
  </si>
  <si>
    <t>Chạy 12 phút (mét)</t>
  </si>
  <si>
    <t>Đứng gập thân (cm)</t>
  </si>
  <si>
    <t>Bóp lực kế tay thuận (kg)</t>
  </si>
  <si>
    <t xml:space="preserve">Giá trị trung bình </t>
  </si>
  <si>
    <t xml:space="preserve">Độ lệch chuẩn </t>
  </si>
  <si>
    <t>Hệ số biến thiên</t>
  </si>
  <si>
    <t>Sai số tương đối</t>
  </si>
  <si>
    <t>Chạy con thoi 4x10m (giây)</t>
  </si>
  <si>
    <t xml:space="preserve">Nguyễn Công </t>
  </si>
  <si>
    <t>Ngoan</t>
  </si>
  <si>
    <t>Trần Thanh</t>
  </si>
  <si>
    <t>Sơn</t>
  </si>
  <si>
    <t>Thang điểm C</t>
  </si>
  <si>
    <t>NỘI DUNG KIỂM TRA</t>
  </si>
  <si>
    <t>ĐIỂM</t>
  </si>
  <si>
    <t>NỘI DUNG KIỂM TRA LẦN 2</t>
  </si>
  <si>
    <t>Họ và Tên</t>
  </si>
  <si>
    <t>Lần 1</t>
  </si>
  <si>
    <t>Lần 2</t>
  </si>
  <si>
    <t>TT</t>
  </si>
  <si>
    <t>BẢNG KIỂM TRA SỐ LIỆU ĐỘI TUYỂN BÓNG CHUYỀN NAM TRƯỜNG ĐẠI HỌC CẦN THƠ</t>
  </si>
  <si>
    <t>d</t>
  </si>
  <si>
    <t>Năm học: 2013 - 2014</t>
  </si>
  <si>
    <t>T STUDENT</t>
  </si>
  <si>
    <t>W</t>
  </si>
  <si>
    <t>NỘI DUNG</t>
  </si>
  <si>
    <t>HỆ SỐ TIN CẬY (RSQ)</t>
  </si>
  <si>
    <t>Cv</t>
  </si>
  <si>
    <t>S</t>
  </si>
  <si>
    <t>Bật xa      tại chỗ   (cm)</t>
  </si>
  <si>
    <t>Điểm</t>
  </si>
  <si>
    <t>Bật xa tại chỗ   (cm)</t>
  </si>
  <si>
    <t>TỔNG HỢP</t>
  </si>
  <si>
    <t>PHÂN LOẠI</t>
  </si>
  <si>
    <t xml:space="preserve">Nguyễn Vệ </t>
  </si>
  <si>
    <t>BẢNG ĐIỂM PHÂN LOẠI TRÌNH ĐỘ THỂ LỰC CHUYÊN MÔN</t>
  </si>
  <si>
    <t>CỦA  CÁC VĐV NAM BÓNG CHUYỀN TRƯỜNG ĐHCT GIAI ĐOẠN BAN ĐẦU</t>
  </si>
  <si>
    <t>Lộc</t>
  </si>
  <si>
    <t>CỦA  CÁC VĐV NAM BÓNG CHUYỀN TRƯỜNG ĐHCT SAU 1 NĂM TẬP LUYỆN</t>
  </si>
  <si>
    <t>%</t>
  </si>
  <si>
    <t>Ban đầu</t>
  </si>
  <si>
    <t>Sau 1 năm tập luyện</t>
  </si>
  <si>
    <t>Chạy 30m XPC</t>
  </si>
  <si>
    <t>Chạy 9.3.6.3.9</t>
  </si>
  <si>
    <t>Bật cao tại chỗ</t>
  </si>
  <si>
    <t>Bóp lực kế tay thuận</t>
  </si>
  <si>
    <t>NỘI DUNG KIỂM TRA (Ban đầu)</t>
  </si>
  <si>
    <t>NỘI DUNG KIỂM TRA (Sau 1 năm tập luyện)</t>
  </si>
  <si>
    <t>Bật xa tại chỗ</t>
  </si>
  <si>
    <t>KHÁ</t>
  </si>
  <si>
    <t>TB</t>
  </si>
  <si>
    <t>YẾU</t>
  </si>
  <si>
    <t>Bật xa 3 bước liên tục (cm)</t>
  </si>
  <si>
    <t>W%</t>
  </si>
  <si>
    <t>t</t>
  </si>
  <si>
    <t>P</t>
  </si>
  <si>
    <t>VIẾT TẮT</t>
  </si>
  <si>
    <t>TỪ, THUẬT NGỮ TIẾNG VIỆT</t>
  </si>
  <si>
    <t>BGH</t>
  </si>
  <si>
    <t>Ban giám hiệu .</t>
  </si>
  <si>
    <t>CĐSP TDTT</t>
  </si>
  <si>
    <t>Cao đẳng Sư phạm thể dục thể thao .</t>
  </si>
  <si>
    <t>CLB</t>
  </si>
  <si>
    <t>Câu lạc bộ.</t>
  </si>
  <si>
    <t>CT</t>
  </si>
  <si>
    <t>Cần Thơ .</t>
  </si>
  <si>
    <t>ĐHSP TDTT</t>
  </si>
  <si>
    <t>Đại học sư phạm thể dục thể thao.</t>
  </si>
  <si>
    <t>GD &amp; ĐT</t>
  </si>
  <si>
    <t>Giáo dục và đào tạo.</t>
  </si>
  <si>
    <t>GDTC</t>
  </si>
  <si>
    <t>Giáo dục thể chất.</t>
  </si>
  <si>
    <t>TDTT</t>
  </si>
  <si>
    <t>Thể dục thể thao.</t>
  </si>
  <si>
    <t>TL</t>
  </si>
  <si>
    <t>Thể lực</t>
  </si>
  <si>
    <t>TP HCM</t>
  </si>
  <si>
    <r>
      <t>Thành p</t>
    </r>
    <r>
      <rPr>
        <sz val="14"/>
        <rFont val="VNI-Times"/>
      </rPr>
      <t>h</t>
    </r>
    <r>
      <rPr>
        <sz val="14"/>
        <rFont val="Times New Roman"/>
        <family val="1"/>
      </rPr>
      <t>ố Hồ Chí Minh .</t>
    </r>
  </si>
  <si>
    <t>TW</t>
  </si>
  <si>
    <t>Trung ương.</t>
  </si>
  <si>
    <t>VĐV</t>
  </si>
  <si>
    <t>Vận động viên.</t>
  </si>
  <si>
    <t>VH – TT – DL</t>
  </si>
  <si>
    <t>Văn hóa – Thể thao – Du lịch .</t>
  </si>
  <si>
    <t>&lt;0,05</t>
  </si>
  <si>
    <t>Sau 1 năm</t>
  </si>
  <si>
    <t>TÊN TEST</t>
  </si>
  <si>
    <r>
      <t>Bật xa 3 bước liên tục</t>
    </r>
    <r>
      <rPr>
        <sz val="14"/>
        <rFont val="Times New Roman"/>
        <family val="1"/>
      </rPr>
      <t xml:space="preserve"> (cm)</t>
    </r>
  </si>
  <si>
    <t>r</t>
  </si>
  <si>
    <t>`</t>
  </si>
  <si>
    <t>Bật xa  tại chỗ   (cm)</t>
  </si>
  <si>
    <t>CĐ</t>
  </si>
  <si>
    <t>Cao Đẳng</t>
  </si>
  <si>
    <t>TCCN</t>
  </si>
  <si>
    <t>Trung Cấp Chuyên Nghiệp</t>
  </si>
  <si>
    <t>VĐ</t>
  </si>
  <si>
    <t>Vận Động</t>
  </si>
  <si>
    <t xml:space="preserve">TW </t>
  </si>
  <si>
    <t>Trung Ương</t>
  </si>
  <si>
    <t>FIVB</t>
  </si>
  <si>
    <t>Federation international voller ball</t>
  </si>
  <si>
    <t xml:space="preserve">NỘI DUNG </t>
  </si>
  <si>
    <t>CÔNG VIỆC</t>
  </si>
  <si>
    <t>THỜI GIAN</t>
  </si>
  <si>
    <t>ĐỊA ĐIỂM</t>
  </si>
  <si>
    <t>Bắt</t>
  </si>
  <si>
    <t>đầu</t>
  </si>
  <si>
    <t>Kết</t>
  </si>
  <si>
    <t>thúc</t>
  </si>
  <si>
    <t>Thu thập và tổng hợp tài liệu có liên quan.</t>
  </si>
  <si>
    <t>ĐHSP.TDTT</t>
  </si>
  <si>
    <t>TP. HCM</t>
  </si>
  <si>
    <t>Trình giáo viên hướng dẫn góp ý.</t>
  </si>
  <si>
    <t>Xây dựng và bảo vệ đề cương</t>
  </si>
  <si>
    <t>Tham khảo tài liệu và xây dựng chương tổng quan.</t>
  </si>
  <si>
    <t>Đại học Cần thơ</t>
  </si>
  <si>
    <t>Tiến hành phỏng vấn chuyên gia</t>
  </si>
  <si>
    <t>Tổ chức kiểm tra trình độ thể lực và xử lí số liệu lần 1.</t>
  </si>
  <si>
    <t>Tổ chức kiểm tra trình độ thể lực và xử lí số liệu lần 2.</t>
  </si>
  <si>
    <t>Lập thang điểm về thể lực</t>
  </si>
  <si>
    <t>Viết các chương còn lại và trình thầy hướng dẫn góp ý.</t>
  </si>
  <si>
    <t>Hoàn chỉnh luận văn.</t>
  </si>
  <si>
    <t xml:space="preserve">Nộp luận văn </t>
  </si>
  <si>
    <t>Theo lịch nhà trường</t>
  </si>
  <si>
    <t>Tóm tắt, bảo vệ luận văn</t>
  </si>
  <si>
    <t>30 - 02 - 15</t>
  </si>
  <si>
    <r>
      <t>C</t>
    </r>
    <r>
      <rPr>
        <vertAlign val="subscript"/>
        <sz val="16"/>
        <rFont val="Times New Roman"/>
        <family val="1"/>
      </rPr>
      <t>v</t>
    </r>
    <r>
      <rPr>
        <b/>
        <sz val="16"/>
        <rFont val="Times New Roman"/>
        <family val="1"/>
      </rPr>
      <t xml:space="preserve"> %</t>
    </r>
  </si>
  <si>
    <t>W TRUNG BÌNH</t>
  </si>
  <si>
    <t>MỨC PHÂN LOẠI</t>
  </si>
  <si>
    <t>ĐIỂM TỔNG HỢP</t>
  </si>
  <si>
    <t>Tốt</t>
  </si>
  <si>
    <t>Khá</t>
  </si>
  <si>
    <t>Trung bình</t>
  </si>
  <si>
    <t>Yếu</t>
  </si>
  <si>
    <t>Kém</t>
  </si>
  <si>
    <r>
      <rPr>
        <sz val="14"/>
        <color theme="1"/>
        <rFont val="Calibri"/>
        <family val="2"/>
      </rPr>
      <t>≥</t>
    </r>
    <r>
      <rPr>
        <sz val="14"/>
        <color theme="1"/>
        <rFont val="Times New Roman"/>
        <family val="1"/>
      </rPr>
      <t xml:space="preserve"> 80 </t>
    </r>
  </si>
  <si>
    <t>60 → &lt; 80</t>
  </si>
  <si>
    <r>
      <t xml:space="preserve">40 </t>
    </r>
    <r>
      <rPr>
        <sz val="14"/>
        <color theme="1"/>
        <rFont val="Calibri"/>
        <family val="2"/>
      </rPr>
      <t>→</t>
    </r>
    <r>
      <rPr>
        <sz val="14"/>
        <color theme="1"/>
        <rFont val="Times New Roman"/>
        <family val="1"/>
      </rPr>
      <t xml:space="preserve"> &lt; 60</t>
    </r>
  </si>
  <si>
    <r>
      <t xml:space="preserve">20 </t>
    </r>
    <r>
      <rPr>
        <sz val="14"/>
        <color theme="1"/>
        <rFont val="Calibri"/>
        <family val="2"/>
      </rPr>
      <t>→ &lt; 60</t>
    </r>
  </si>
  <si>
    <r>
      <rPr>
        <sz val="14"/>
        <color theme="1"/>
        <rFont val="Calibri"/>
        <family val="2"/>
      </rPr>
      <t>≤</t>
    </r>
    <r>
      <rPr>
        <sz val="14"/>
        <color theme="1"/>
        <rFont val="Times New Roman"/>
        <family val="1"/>
      </rPr>
      <t xml:space="preserve"> 20</t>
    </r>
  </si>
  <si>
    <t>ع</t>
  </si>
  <si>
    <t>Chạy 12 phút (Cooper)</t>
  </si>
  <si>
    <t>(Năm học: 2013 - 2014)</t>
  </si>
  <si>
    <t>ĐIỂM (Sau 1 năm tập luyện)</t>
  </si>
  <si>
    <t>ĐIỂM (Ban đầu)</t>
  </si>
  <si>
    <t>BẢNG KIỂM TRA SỐ LIỆU LẦN 1 (BAN ĐẦU)</t>
  </si>
  <si>
    <t>BẢNG KIỂM TRA SỐ LIỆU LẦN 2 (SAU 1 NĂM TẬP LUYỆN)</t>
  </si>
  <si>
    <t>NỘI DUNG KIỂM TRA LẦN 1</t>
  </si>
  <si>
    <t>Đạo Báo Công</t>
  </si>
  <si>
    <t>Tin</t>
  </si>
  <si>
    <t>Đỗ Cao</t>
  </si>
  <si>
    <t>Vũ</t>
  </si>
  <si>
    <t>Mai Lê</t>
  </si>
  <si>
    <t>Duy</t>
  </si>
  <si>
    <t>Nguyễn Huỳnh</t>
  </si>
  <si>
    <t>Nhạc</t>
  </si>
  <si>
    <t>Nguyễn Long</t>
  </si>
  <si>
    <t>Tín</t>
  </si>
  <si>
    <t>Trần Ngọc</t>
  </si>
  <si>
    <t>Ngọc</t>
  </si>
  <si>
    <t>Nguyễn Quốc</t>
  </si>
  <si>
    <t>Khánh</t>
  </si>
  <si>
    <t>Đoàn Khải</t>
  </si>
  <si>
    <t>Hồ Quang</t>
  </si>
  <si>
    <t>Thành</t>
  </si>
  <si>
    <t>Trần Triều</t>
  </si>
  <si>
    <t>Tân</t>
  </si>
  <si>
    <t>Đặng Phúc</t>
  </si>
  <si>
    <t>Nguyên</t>
  </si>
  <si>
    <t>Phan Văn</t>
  </si>
  <si>
    <t>Thái</t>
  </si>
  <si>
    <t xml:space="preserve">Trần Quốc </t>
  </si>
  <si>
    <t>Việt</t>
  </si>
  <si>
    <t xml:space="preserve">Võ Trường </t>
  </si>
  <si>
    <t>Giang</t>
  </si>
  <si>
    <t>Hồ Nguyễn Đắc</t>
  </si>
  <si>
    <t>Trần Diệu</t>
  </si>
  <si>
    <t>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</si>
</sst>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theme="9" tint="-0.249977111117893"/>
      <name val="Times New Roman"/>
      <family val="1"/>
    </font>
    <font>
      <sz val="14"/>
      <color rgb="FFFF0000"/>
      <name val="Times New Roman"/>
      <family val="1"/>
    </font>
    <font>
      <sz val="14"/>
      <color indexed="10"/>
      <name val="Times New Roman"/>
      <family val="1"/>
    </font>
    <font>
      <b/>
      <sz val="14"/>
      <name val="Times New Roman"/>
      <family val="1"/>
    </font>
    <font>
      <b/>
      <sz val="14"/>
      <color rgb="FFC00000"/>
      <name val="Times New Roman"/>
      <family val="1"/>
    </font>
    <font>
      <b/>
      <sz val="14"/>
      <color theme="3"/>
      <name val="Times New Roman"/>
      <family val="1"/>
    </font>
    <font>
      <sz val="12"/>
      <name val="VNI-Times"/>
    </font>
    <font>
      <sz val="14"/>
      <color indexed="61"/>
      <name val="Times New Roman"/>
      <family val="1"/>
    </font>
    <font>
      <b/>
      <sz val="14"/>
      <color theme="5"/>
      <name val="Times New Roman"/>
      <family val="1"/>
    </font>
    <font>
      <b/>
      <sz val="11"/>
      <color rgb="FFC00000"/>
      <name val="Times New Roman"/>
      <family val="1"/>
    </font>
    <font>
      <sz val="14"/>
      <color rgb="FFC00000"/>
      <name val="Times New Roman"/>
      <family val="1"/>
    </font>
    <font>
      <strike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  <font>
      <b/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VNI-Times"/>
    </font>
    <font>
      <b/>
      <vertAlign val="subscript"/>
      <sz val="18"/>
      <color indexed="8"/>
      <name val="Times New Roman"/>
      <family val="1"/>
    </font>
    <font>
      <b/>
      <sz val="14"/>
      <color indexed="8"/>
      <name val="Times New Roman"/>
      <family val="1"/>
    </font>
    <font>
      <b/>
      <vertAlign val="subscript"/>
      <sz val="16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vertAlign val="subscript"/>
      <sz val="16"/>
      <name val="Times New Roman"/>
      <family val="1"/>
    </font>
    <font>
      <b/>
      <vertAlign val="subscript"/>
      <sz val="14"/>
      <color indexed="8"/>
      <name val="Times New Roman"/>
      <family val="1"/>
    </font>
    <font>
      <sz val="14"/>
      <color theme="1"/>
      <name val="Calibri"/>
      <family val="2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3">
    <xf numFmtId="0" fontId="0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29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1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</cellStyleXfs>
  <cellXfs count="396">
    <xf numFmtId="0" fontId="0" fillId="0" borderId="0" xfId="0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2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8" fillId="0" borderId="5" xfId="0" applyFont="1" applyBorder="1"/>
    <xf numFmtId="0" fontId="6" fillId="0" borderId="7" xfId="0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8" xfId="0" applyFont="1" applyBorder="1"/>
    <xf numFmtId="0" fontId="6" fillId="0" borderId="11" xfId="0" applyFont="1" applyBorder="1"/>
    <xf numFmtId="0" fontId="6" fillId="0" borderId="13" xfId="0" applyFont="1" applyBorder="1"/>
    <xf numFmtId="0" fontId="8" fillId="0" borderId="8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2" fontId="8" fillId="0" borderId="7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8" fillId="0" borderId="5" xfId="0" applyFont="1" applyBorder="1" applyAlignment="1"/>
    <xf numFmtId="0" fontId="8" fillId="0" borderId="6" xfId="0" applyFont="1" applyBorder="1" applyAlignment="1"/>
    <xf numFmtId="2" fontId="15" fillId="0" borderId="1" xfId="0" applyNumberFormat="1" applyFont="1" applyBorder="1" applyAlignment="1">
      <alignment horizontal="center"/>
    </xf>
    <xf numFmtId="0" fontId="8" fillId="2" borderId="0" xfId="0" applyFont="1" applyFill="1" applyBorder="1"/>
    <xf numFmtId="2" fontId="8" fillId="2" borderId="0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18" fillId="0" borderId="0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164" fontId="5" fillId="0" borderId="1" xfId="0" applyNumberFormat="1" applyFont="1" applyBorder="1" applyAlignment="1">
      <alignment horizontal="center"/>
    </xf>
    <xf numFmtId="0" fontId="15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/>
    <xf numFmtId="0" fontId="0" fillId="0" borderId="0" xfId="0" applyBorder="1"/>
    <xf numFmtId="2" fontId="6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6" fillId="2" borderId="1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2" fontId="17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20" fillId="0" borderId="1" xfId="0" applyNumberFormat="1" applyFont="1" applyBorder="1" applyAlignment="1">
      <alignment horizontal="center"/>
    </xf>
    <xf numFmtId="0" fontId="19" fillId="0" borderId="0" xfId="0" applyNumberFormat="1" applyFont="1" applyBorder="1"/>
    <xf numFmtId="0" fontId="22" fillId="0" borderId="0" xfId="0" applyFont="1" applyBorder="1"/>
    <xf numFmtId="2" fontId="8" fillId="0" borderId="7" xfId="0" applyNumberFormat="1" applyFont="1" applyBorder="1" applyAlignment="1">
      <alignment horizontal="center"/>
    </xf>
    <xf numFmtId="0" fontId="23" fillId="2" borderId="0" xfId="0" applyNumberFormat="1" applyFont="1" applyFill="1" applyBorder="1"/>
    <xf numFmtId="1" fontId="5" fillId="0" borderId="1" xfId="0" applyNumberFormat="1" applyFont="1" applyBorder="1" applyAlignment="1">
      <alignment horizontal="center"/>
    </xf>
    <xf numFmtId="0" fontId="11" fillId="0" borderId="13" xfId="0" applyFont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2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16" fillId="2" borderId="1" xfId="0" applyNumberFormat="1" applyFont="1" applyFill="1" applyBorder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/>
    <xf numFmtId="0" fontId="9" fillId="0" borderId="2" xfId="0" applyFont="1" applyBorder="1" applyAlignment="1">
      <alignment horizontal="center" vertical="center" wrapText="1"/>
    </xf>
    <xf numFmtId="2" fontId="8" fillId="0" borderId="0" xfId="0" applyNumberFormat="1" applyFont="1"/>
    <xf numFmtId="2" fontId="8" fillId="0" borderId="1" xfId="0" applyNumberFormat="1" applyFont="1" applyBorder="1"/>
    <xf numFmtId="0" fontId="11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2" fontId="17" fillId="0" borderId="5" xfId="10" applyNumberFormat="1" applyFont="1" applyBorder="1" applyAlignment="1">
      <alignment horizontal="center"/>
    </xf>
    <xf numFmtId="2" fontId="17" fillId="0" borderId="0" xfId="1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2" fontId="26" fillId="2" borderId="1" xfId="0" applyNumberFormat="1" applyFont="1" applyFill="1" applyBorder="1" applyAlignment="1">
      <alignment horizontal="center"/>
    </xf>
    <xf numFmtId="0" fontId="8" fillId="2" borderId="5" xfId="0" applyFont="1" applyFill="1" applyBorder="1"/>
    <xf numFmtId="0" fontId="6" fillId="2" borderId="7" xfId="0" applyFont="1" applyFill="1" applyBorder="1"/>
    <xf numFmtId="0" fontId="8" fillId="2" borderId="5" xfId="0" applyFont="1" applyFill="1" applyBorder="1" applyAlignment="1"/>
    <xf numFmtId="0" fontId="12" fillId="2" borderId="1" xfId="0" applyFont="1" applyFill="1" applyBorder="1" applyAlignment="1">
      <alignment horizontal="center" vertical="center" wrapText="1"/>
    </xf>
    <xf numFmtId="2" fontId="26" fillId="2" borderId="7" xfId="0" applyNumberFormat="1" applyFont="1" applyFill="1" applyBorder="1" applyAlignment="1">
      <alignment horizontal="center"/>
    </xf>
    <xf numFmtId="2" fontId="15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/>
    </xf>
    <xf numFmtId="0" fontId="6" fillId="2" borderId="6" xfId="0" applyFont="1" applyFill="1" applyBorder="1"/>
    <xf numFmtId="0" fontId="6" fillId="2" borderId="1" xfId="0" applyFont="1" applyFill="1" applyBorder="1" applyAlignment="1">
      <alignment horizontal="center"/>
    </xf>
    <xf numFmtId="0" fontId="8" fillId="2" borderId="0" xfId="0" applyFont="1" applyFill="1"/>
    <xf numFmtId="0" fontId="8" fillId="2" borderId="1" xfId="0" applyFont="1" applyFill="1" applyBorder="1"/>
    <xf numFmtId="0" fontId="5" fillId="2" borderId="0" xfId="0" applyFont="1" applyFill="1"/>
    <xf numFmtId="0" fontId="8" fillId="2" borderId="8" xfId="0" applyFont="1" applyFill="1" applyBorder="1"/>
    <xf numFmtId="0" fontId="6" fillId="2" borderId="11" xfId="0" applyFont="1" applyFill="1" applyBorder="1"/>
    <xf numFmtId="0" fontId="8" fillId="2" borderId="1" xfId="0" applyFont="1" applyFill="1" applyBorder="1" applyAlignment="1"/>
    <xf numFmtId="0" fontId="15" fillId="2" borderId="1" xfId="0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0" fillId="2" borderId="0" xfId="0" applyFill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5" fillId="2" borderId="0" xfId="0" applyFont="1" applyFill="1" applyAlignment="1"/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2" borderId="0" xfId="0" applyFont="1" applyFill="1" applyBorder="1" applyAlignment="1"/>
    <xf numFmtId="0" fontId="5" fillId="2" borderId="0" xfId="0" applyFont="1" applyFill="1" applyBorder="1"/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6" fillId="2" borderId="14" xfId="0" applyFont="1" applyFill="1" applyBorder="1"/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/>
    <xf numFmtId="0" fontId="8" fillId="2" borderId="5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6" fillId="2" borderId="13" xfId="0" applyFont="1" applyFill="1" applyBorder="1"/>
    <xf numFmtId="0" fontId="6" fillId="2" borderId="15" xfId="0" applyFont="1" applyFill="1" applyBorder="1"/>
    <xf numFmtId="0" fontId="6" fillId="2" borderId="0" xfId="0" applyFont="1" applyFill="1" applyBorder="1"/>
    <xf numFmtId="0" fontId="15" fillId="2" borderId="1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2" fontId="20" fillId="2" borderId="1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1" fontId="15" fillId="2" borderId="1" xfId="0" applyNumberFormat="1" applyFont="1" applyFill="1" applyBorder="1" applyAlignment="1">
      <alignment horizontal="center"/>
    </xf>
    <xf numFmtId="164" fontId="15" fillId="2" borderId="1" xfId="0" applyNumberFormat="1" applyFont="1" applyFill="1" applyBorder="1" applyAlignment="1">
      <alignment horizontal="center"/>
    </xf>
    <xf numFmtId="0" fontId="15" fillId="2" borderId="5" xfId="0" applyFont="1" applyFill="1" applyBorder="1"/>
    <xf numFmtId="0" fontId="19" fillId="2" borderId="7" xfId="0" applyFont="1" applyFill="1" applyBorder="1"/>
    <xf numFmtId="0" fontId="15" fillId="2" borderId="1" xfId="0" applyFont="1" applyFill="1" applyBorder="1" applyAlignment="1"/>
    <xf numFmtId="2" fontId="15" fillId="2" borderId="7" xfId="0" applyNumberFormat="1" applyFont="1" applyFill="1" applyBorder="1" applyAlignment="1">
      <alignment horizontal="center"/>
    </xf>
    <xf numFmtId="0" fontId="15" fillId="2" borderId="1" xfId="0" applyFont="1" applyFill="1" applyBorder="1"/>
    <xf numFmtId="0" fontId="31" fillId="2" borderId="0" xfId="0" applyFont="1" applyFill="1"/>
    <xf numFmtId="2" fontId="8" fillId="2" borderId="7" xfId="0" applyNumberFormat="1" applyFont="1" applyFill="1" applyBorder="1" applyAlignment="1">
      <alignment horizontal="center"/>
    </xf>
    <xf numFmtId="164" fontId="8" fillId="0" borderId="0" xfId="0" applyNumberFormat="1" applyFont="1"/>
    <xf numFmtId="2" fontId="8" fillId="2" borderId="7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vertical="center" wrapText="1"/>
    </xf>
    <xf numFmtId="2" fontId="8" fillId="2" borderId="7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2" fontId="33" fillId="2" borderId="1" xfId="15" applyNumberFormat="1" applyFont="1" applyFill="1" applyBorder="1" applyAlignment="1">
      <alignment horizontal="center" vertical="center"/>
    </xf>
    <xf numFmtId="2" fontId="33" fillId="2" borderId="1" xfId="16" applyNumberFormat="1" applyFont="1" applyFill="1" applyBorder="1" applyAlignment="1">
      <alignment horizontal="center" vertical="center"/>
    </xf>
    <xf numFmtId="2" fontId="33" fillId="2" borderId="1" xfId="17" applyNumberFormat="1" applyFont="1" applyFill="1" applyBorder="1" applyAlignment="1">
      <alignment horizontal="center" vertical="center"/>
    </xf>
    <xf numFmtId="164" fontId="33" fillId="2" borderId="1" xfId="15" applyNumberFormat="1" applyFont="1" applyFill="1" applyBorder="1" applyAlignment="1">
      <alignment horizontal="center" vertical="center"/>
    </xf>
    <xf numFmtId="164" fontId="33" fillId="2" borderId="1" xfId="16" applyNumberFormat="1" applyFont="1" applyFill="1" applyBorder="1" applyAlignment="1">
      <alignment horizontal="center" vertical="center"/>
    </xf>
    <xf numFmtId="0" fontId="30" fillId="2" borderId="1" xfId="0" applyNumberFormat="1" applyFont="1" applyFill="1" applyBorder="1" applyAlignment="1">
      <alignment horizontal="center"/>
    </xf>
    <xf numFmtId="2" fontId="30" fillId="2" borderId="1" xfId="0" applyNumberFormat="1" applyFont="1" applyFill="1" applyBorder="1" applyAlignment="1">
      <alignment horizontal="center"/>
    </xf>
    <xf numFmtId="0" fontId="8" fillId="0" borderId="1" xfId="2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wrapText="1"/>
    </xf>
    <xf numFmtId="0" fontId="35" fillId="3" borderId="1" xfId="0" applyFont="1" applyFill="1" applyBorder="1" applyAlignment="1">
      <alignment horizontal="center" wrapText="1"/>
    </xf>
    <xf numFmtId="0" fontId="32" fillId="3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2" fontId="0" fillId="0" borderId="0" xfId="0" applyNumberFormat="1"/>
    <xf numFmtId="0" fontId="6" fillId="0" borderId="0" xfId="0" applyFont="1" applyBorder="1" applyAlignment="1">
      <alignment horizontal="center"/>
    </xf>
    <xf numFmtId="2" fontId="8" fillId="0" borderId="0" xfId="0" applyNumberFormat="1" applyFont="1" applyBorder="1" applyAlignment="1"/>
    <xf numFmtId="2" fontId="8" fillId="2" borderId="0" xfId="0" applyNumberFormat="1" applyFont="1" applyFill="1" applyBorder="1" applyAlignment="1"/>
    <xf numFmtId="2" fontId="15" fillId="2" borderId="5" xfId="2" applyNumberFormat="1" applyFont="1" applyFill="1" applyBorder="1" applyAlignment="1">
      <alignment horizontal="center"/>
    </xf>
    <xf numFmtId="2" fontId="15" fillId="0" borderId="5" xfId="20" applyNumberFormat="1" applyFont="1" applyBorder="1" applyAlignment="1">
      <alignment horizontal="center"/>
    </xf>
    <xf numFmtId="2" fontId="15" fillId="0" borderId="5" xfId="2" applyNumberFormat="1" applyFont="1" applyBorder="1" applyAlignment="1">
      <alignment horizontal="center"/>
    </xf>
    <xf numFmtId="2" fontId="16" fillId="0" borderId="5" xfId="20" applyNumberFormat="1" applyFont="1" applyBorder="1" applyAlignment="1"/>
    <xf numFmtId="2" fontId="21" fillId="2" borderId="5" xfId="2" applyNumberFormat="1" applyFont="1" applyFill="1" applyBorder="1" applyAlignment="1"/>
    <xf numFmtId="2" fontId="21" fillId="0" borderId="5" xfId="2" applyNumberFormat="1" applyFont="1" applyBorder="1" applyAlignment="1"/>
    <xf numFmtId="0" fontId="6" fillId="0" borderId="0" xfId="0" applyFont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6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14" fontId="8" fillId="0" borderId="22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2" fontId="15" fillId="2" borderId="1" xfId="25" applyNumberFormat="1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2" fontId="15" fillId="2" borderId="0" xfId="0" applyNumberFormat="1" applyFont="1" applyFill="1" applyBorder="1" applyAlignment="1">
      <alignment horizontal="center"/>
    </xf>
    <xf numFmtId="0" fontId="42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wrapText="1"/>
    </xf>
    <xf numFmtId="0" fontId="6" fillId="0" borderId="0" xfId="0" applyFont="1" applyBorder="1" applyAlignment="1">
      <alignment vertical="center" wrapText="1"/>
    </xf>
    <xf numFmtId="2" fontId="8" fillId="2" borderId="4" xfId="0" applyNumberFormat="1" applyFont="1" applyFill="1" applyBorder="1" applyAlignment="1">
      <alignment horizontal="center"/>
    </xf>
    <xf numFmtId="2" fontId="33" fillId="2" borderId="4" xfId="16" applyNumberFormat="1" applyFont="1" applyFill="1" applyBorder="1" applyAlignment="1">
      <alignment horizontal="center" vertical="center"/>
    </xf>
    <xf numFmtId="2" fontId="15" fillId="2" borderId="4" xfId="25" applyNumberFormat="1" applyFont="1" applyFill="1" applyBorder="1" applyAlignment="1">
      <alignment horizontal="center"/>
    </xf>
    <xf numFmtId="2" fontId="8" fillId="2" borderId="1" xfId="27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/>
    </xf>
    <xf numFmtId="0" fontId="43" fillId="0" borderId="0" xfId="0" applyFont="1"/>
    <xf numFmtId="0" fontId="8" fillId="0" borderId="2" xfId="0" applyFont="1" applyBorder="1" applyAlignment="1">
      <alignment horizontal="center" vertical="center" wrapText="1"/>
    </xf>
    <xf numFmtId="2" fontId="8" fillId="2" borderId="0" xfId="0" applyNumberFormat="1" applyFont="1" applyFill="1"/>
    <xf numFmtId="0" fontId="9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2" fontId="8" fillId="2" borderId="7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2" fontId="8" fillId="2" borderId="0" xfId="27" applyNumberFormat="1" applyFont="1" applyFill="1" applyBorder="1" applyAlignment="1">
      <alignment horizontal="center"/>
    </xf>
    <xf numFmtId="1" fontId="30" fillId="2" borderId="1" xfId="0" applyNumberFormat="1" applyFont="1" applyFill="1" applyBorder="1" applyAlignment="1">
      <alignment horizontal="center"/>
    </xf>
    <xf numFmtId="2" fontId="24" fillId="2" borderId="1" xfId="0" applyNumberFormat="1" applyFont="1" applyFill="1" applyBorder="1" applyAlignment="1">
      <alignment horizontal="center"/>
    </xf>
    <xf numFmtId="165" fontId="8" fillId="2" borderId="1" xfId="27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1" fontId="12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/>
    </xf>
    <xf numFmtId="1" fontId="8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1" fontId="33" fillId="2" borderId="1" xfId="15" applyNumberFormat="1" applyFont="1" applyFill="1" applyBorder="1" applyAlignment="1">
      <alignment horizontal="center" vertical="center"/>
    </xf>
    <xf numFmtId="1" fontId="33" fillId="2" borderId="1" xfId="16" applyNumberFormat="1" applyFont="1" applyFill="1" applyBorder="1" applyAlignment="1">
      <alignment horizontal="center" vertical="center"/>
    </xf>
    <xf numFmtId="1" fontId="33" fillId="2" borderId="1" xfId="17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8" fillId="0" borderId="5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4" fontId="8" fillId="0" borderId="25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justify" vertical="center" wrapText="1"/>
    </xf>
    <xf numFmtId="0" fontId="8" fillId="0" borderId="19" xfId="0" applyFont="1" applyBorder="1" applyAlignment="1">
      <alignment horizontal="justify" vertical="center" wrapText="1"/>
    </xf>
    <xf numFmtId="0" fontId="8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2" fontId="8" fillId="0" borderId="6" xfId="0" applyNumberFormat="1" applyFont="1" applyBorder="1" applyAlignment="1">
      <alignment horizontal="center"/>
    </xf>
    <xf numFmtId="2" fontId="8" fillId="0" borderId="7" xfId="0" applyNumberFormat="1" applyFont="1" applyBorder="1" applyAlignment="1">
      <alignment horizontal="center"/>
    </xf>
    <xf numFmtId="2" fontId="8" fillId="2" borderId="5" xfId="0" applyNumberFormat="1" applyFont="1" applyFill="1" applyBorder="1" applyAlignment="1">
      <alignment horizontal="center"/>
    </xf>
    <xf numFmtId="2" fontId="8" fillId="2" borderId="6" xfId="0" applyNumberFormat="1" applyFont="1" applyFill="1" applyBorder="1" applyAlignment="1">
      <alignment horizontal="center"/>
    </xf>
    <xf numFmtId="2" fontId="8" fillId="2" borderId="7" xfId="0" applyNumberFormat="1" applyFont="1" applyFill="1" applyBorder="1" applyAlignment="1">
      <alignment horizontal="center"/>
    </xf>
    <xf numFmtId="2" fontId="21" fillId="2" borderId="5" xfId="0" applyNumberFormat="1" applyFont="1" applyFill="1" applyBorder="1" applyAlignment="1">
      <alignment horizontal="center"/>
    </xf>
    <xf numFmtId="2" fontId="21" fillId="2" borderId="6" xfId="0" applyNumberFormat="1" applyFont="1" applyFill="1" applyBorder="1" applyAlignment="1">
      <alignment horizontal="center"/>
    </xf>
    <xf numFmtId="2" fontId="21" fillId="2" borderId="7" xfId="0" applyNumberFormat="1" applyFont="1" applyFill="1" applyBorder="1" applyAlignment="1">
      <alignment horizontal="center"/>
    </xf>
    <xf numFmtId="2" fontId="16" fillId="0" borderId="5" xfId="0" applyNumberFormat="1" applyFont="1" applyBorder="1" applyAlignment="1">
      <alignment horizontal="center"/>
    </xf>
    <xf numFmtId="2" fontId="16" fillId="0" borderId="6" xfId="0" applyNumberFormat="1" applyFont="1" applyBorder="1" applyAlignment="1">
      <alignment horizontal="center"/>
    </xf>
    <xf numFmtId="2" fontId="16" fillId="0" borderId="7" xfId="0" applyNumberFormat="1" applyFont="1" applyBorder="1" applyAlignment="1">
      <alignment horizontal="center"/>
    </xf>
    <xf numFmtId="2" fontId="16" fillId="2" borderId="5" xfId="0" applyNumberFormat="1" applyFont="1" applyFill="1" applyBorder="1" applyAlignment="1">
      <alignment horizontal="center"/>
    </xf>
    <xf numFmtId="2" fontId="16" fillId="2" borderId="6" xfId="0" applyNumberFormat="1" applyFont="1" applyFill="1" applyBorder="1" applyAlignment="1">
      <alignment horizontal="center"/>
    </xf>
    <xf numFmtId="2" fontId="16" fillId="2" borderId="7" xfId="0" applyNumberFormat="1" applyFont="1" applyFill="1" applyBorder="1" applyAlignment="1">
      <alignment horizontal="center"/>
    </xf>
    <xf numFmtId="2" fontId="21" fillId="0" borderId="5" xfId="0" applyNumberFormat="1" applyFont="1" applyBorder="1" applyAlignment="1">
      <alignment horizontal="center"/>
    </xf>
    <xf numFmtId="2" fontId="21" fillId="0" borderId="6" xfId="0" applyNumberFormat="1" applyFont="1" applyBorder="1" applyAlignment="1">
      <alignment horizontal="center"/>
    </xf>
    <xf numFmtId="2" fontId="21" fillId="0" borderId="7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</cellXfs>
  <cellStyles count="63">
    <cellStyle name="Normal" xfId="0" builtinId="0"/>
    <cellStyle name="Normal 10 2" xfId="37"/>
    <cellStyle name="Normal 12 2" xfId="16"/>
    <cellStyle name="Normal 13 2" xfId="17"/>
    <cellStyle name="Normal 14 2" xfId="18"/>
    <cellStyle name="Normal 2" xfId="1"/>
    <cellStyle name="Normal 2 2" xfId="6"/>
    <cellStyle name="Normal 2 2 2" xfId="22"/>
    <cellStyle name="Normal 2 2 2 2" xfId="32"/>
    <cellStyle name="Normal 2 2 2 2 2" xfId="49"/>
    <cellStyle name="Normal 2 2 2 2 3" xfId="59"/>
    <cellStyle name="Normal 2 2 2 3" xfId="43"/>
    <cellStyle name="Normal 2 2 2 4" xfId="53"/>
    <cellStyle name="Normal 2 2 3" xfId="28"/>
    <cellStyle name="Normal 2 2 3 2" xfId="45"/>
    <cellStyle name="Normal 2 2 3 3" xfId="55"/>
    <cellStyle name="Normal 2 2 4" xfId="35"/>
    <cellStyle name="Normal 2 2 5" xfId="40"/>
    <cellStyle name="Normal 2 3" xfId="11"/>
    <cellStyle name="Normal 2 3 2" xfId="23"/>
    <cellStyle name="Normal 2 3 2 2" xfId="33"/>
    <cellStyle name="Normal 2 3 2 2 2" xfId="50"/>
    <cellStyle name="Normal 2 3 2 2 3" xfId="60"/>
    <cellStyle name="Normal 2 3 2 3" xfId="44"/>
    <cellStyle name="Normal 2 3 2 4" xfId="54"/>
    <cellStyle name="Normal 2 3 3" xfId="29"/>
    <cellStyle name="Normal 2 3 3 2" xfId="46"/>
    <cellStyle name="Normal 2 3 3 3" xfId="56"/>
    <cellStyle name="Normal 2 3 4" xfId="38"/>
    <cellStyle name="Normal 2 3 5" xfId="39"/>
    <cellStyle name="Normal 2 34" xfId="15"/>
    <cellStyle name="Normal 2 4" xfId="21"/>
    <cellStyle name="Normal 2 4 2" xfId="31"/>
    <cellStyle name="Normal 2 4 2 2" xfId="48"/>
    <cellStyle name="Normal 2 4 2 3" xfId="58"/>
    <cellStyle name="Normal 2 4 3" xfId="42"/>
    <cellStyle name="Normal 2 4 4" xfId="52"/>
    <cellStyle name="Normal 2 5" xfId="27"/>
    <cellStyle name="Normal 2 6" xfId="34"/>
    <cellStyle name="Normal 2 6 2" xfId="61"/>
    <cellStyle name="Normal 2 6 2 2" xfId="62"/>
    <cellStyle name="Normal 2 7" xfId="36"/>
    <cellStyle name="Normal 3" xfId="2"/>
    <cellStyle name="Normal 3 2" xfId="7"/>
    <cellStyle name="Normal 3 3" xfId="12"/>
    <cellStyle name="Normal 4" xfId="20"/>
    <cellStyle name="Normal 4 27" xfId="24"/>
    <cellStyle name="Normal 5" xfId="3"/>
    <cellStyle name="Normal 5 19" xfId="25"/>
    <cellStyle name="Normal 5 2" xfId="8"/>
    <cellStyle name="Normal 5 3" xfId="13"/>
    <cellStyle name="Normal 6" xfId="4"/>
    <cellStyle name="Normal 6 12" xfId="26"/>
    <cellStyle name="Normal 6 2" xfId="9"/>
    <cellStyle name="Normal 6 3" xfId="14"/>
    <cellStyle name="Normal 7" xfId="5"/>
    <cellStyle name="Normal 8" xfId="10"/>
    <cellStyle name="Normal 9" xfId="19"/>
    <cellStyle name="Normal 9 2" xfId="30"/>
    <cellStyle name="Normal 9 2 2" xfId="47"/>
    <cellStyle name="Normal 9 2 3" xfId="57"/>
    <cellStyle name="Normal 9 3" xfId="41"/>
    <cellStyle name="Normal 9 4" xfId="51"/>
  </cellStyles>
  <dxfs count="0"/>
  <tableStyles count="0" defaultTableStyle="TableStyleMedium9" defaultPivotStyle="PivotStyleLight16"/>
  <colors>
    <mruColors>
      <color rgb="FF009900"/>
      <color rgb="FF868686"/>
      <color rgb="FF10253F"/>
      <color rgb="FF990000"/>
      <color rgb="FFFF3399"/>
      <color rgb="FFC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5" Type="http://schemas.openxmlformats.org/officeDocument/2006/relationships/image" Target="../media/image11.jpeg"/><Relationship Id="rId4" Type="http://schemas.openxmlformats.org/officeDocument/2006/relationships/image" Target="../media/image10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 b="1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200" b="1" baseline="0">
                <a:latin typeface="Times New Roman" pitchFamily="18" charset="0"/>
                <a:cs typeface="Times New Roman" pitchFamily="18" charset="0"/>
              </a:rPr>
              <a:t> đồ 3.2: Test bật cao tại chổ - </a:t>
            </a:r>
            <a:r>
              <a:rPr lang="vi-VN" sz="1200" b="1" i="0" u="none" strike="noStrike" baseline="0">
                <a:latin typeface="Times New Roman" pitchFamily="18" charset="0"/>
                <a:cs typeface="Times New Roman" pitchFamily="18" charset="0"/>
              </a:rPr>
              <a:t>Bật xa 3 bước liên tục </a:t>
            </a:r>
            <a:r>
              <a:rPr lang="en-US" sz="1200" b="1" baseline="0">
                <a:latin typeface="Times New Roman" pitchFamily="18" charset="0"/>
                <a:cs typeface="Times New Roman" pitchFamily="18" charset="0"/>
              </a:rPr>
              <a:t>- Bật xa tại chổ</a:t>
            </a:r>
            <a:endParaRPr lang="en-US" sz="1200" b="1">
              <a:latin typeface="Times New Roman" pitchFamily="18" charset="0"/>
              <a:cs typeface="Times New Roman" pitchFamily="18" charset="0"/>
            </a:endParaRPr>
          </a:p>
        </c:rich>
      </c:tx>
      <c:layout/>
      <c:overlay val="0"/>
      <c:spPr>
        <a:noFill/>
      </c:sp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HỢP'!$C$50</c:f>
              <c:strCache>
                <c:ptCount val="1"/>
                <c:pt idx="0">
                  <c:v>Ban đầu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9.9875156054931354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HỢP'!$D$49:$G$49</c:f>
              <c:strCache>
                <c:ptCount val="3"/>
                <c:pt idx="0">
                  <c:v>Bật cao tại chỗ</c:v>
                </c:pt>
                <c:pt idx="1">
                  <c:v>Bật xa 3 bước liên tục (cm)</c:v>
                </c:pt>
                <c:pt idx="2">
                  <c:v>Bật xa tại chỗ</c:v>
                </c:pt>
              </c:strCache>
            </c:strRef>
          </c:cat>
          <c:val>
            <c:numRef>
              <c:f>'SỐ LIỆU TỔNG HỢP'!$D$50:$G$50</c:f>
              <c:numCache>
                <c:formatCode>0</c:formatCode>
                <c:ptCount val="4"/>
                <c:pt idx="0">
                  <c:v>59.625</c:v>
                </c:pt>
                <c:pt idx="1">
                  <c:v>7.7914374999999989</c:v>
                </c:pt>
                <c:pt idx="2">
                  <c:v>266.625</c:v>
                </c:pt>
              </c:numCache>
            </c:numRef>
          </c:val>
        </c:ser>
        <c:ser>
          <c:idx val="1"/>
          <c:order val="1"/>
          <c:tx>
            <c:strRef>
              <c:f>'SỐ LIỆU TỔNG HỢP'!$C$51</c:f>
              <c:strCache>
                <c:ptCount val="1"/>
                <c:pt idx="0">
                  <c:v>Sau 1 năm tập luyện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dLbl>
              <c:idx val="0"/>
              <c:layout>
                <c:manualLayout>
                  <c:x val="3.245942571785269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245942571785269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496878901373282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HỢP'!$D$49:$G$49</c:f>
              <c:strCache>
                <c:ptCount val="3"/>
                <c:pt idx="0">
                  <c:v>Bật cao tại chỗ</c:v>
                </c:pt>
                <c:pt idx="1">
                  <c:v>Bật xa 3 bước liên tục (cm)</c:v>
                </c:pt>
                <c:pt idx="2">
                  <c:v>Bật xa tại chỗ</c:v>
                </c:pt>
              </c:strCache>
            </c:strRef>
          </c:cat>
          <c:val>
            <c:numRef>
              <c:f>'SỐ LIỆU TỔNG HỢP'!$D$51:$G$51</c:f>
              <c:numCache>
                <c:formatCode>0</c:formatCode>
                <c:ptCount val="4"/>
                <c:pt idx="0">
                  <c:v>67.0625</c:v>
                </c:pt>
                <c:pt idx="1">
                  <c:v>8.5462499999999988</c:v>
                </c:pt>
                <c:pt idx="2">
                  <c:v>286.125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8168832"/>
        <c:axId val="98170368"/>
        <c:axId val="0"/>
      </c:bar3DChart>
      <c:catAx>
        <c:axId val="98168832"/>
        <c:scaling>
          <c:orientation val="minMax"/>
        </c:scaling>
        <c:delete val="0"/>
        <c:axPos val="b"/>
        <c:majorTickMark val="none"/>
        <c:minorTickMark val="none"/>
        <c:tickLblPos val="nextTo"/>
        <c:crossAx val="98170368"/>
        <c:crosses val="autoZero"/>
        <c:auto val="1"/>
        <c:lblAlgn val="ctr"/>
        <c:lblOffset val="100"/>
        <c:noMultiLvlLbl val="0"/>
      </c:catAx>
      <c:valAx>
        <c:axId val="98170368"/>
        <c:scaling>
          <c:logBase val="10"/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9816883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400" baseline="0">
                <a:latin typeface="Times New Roman" pitchFamily="18" charset="0"/>
                <a:cs typeface="Times New Roman" pitchFamily="18" charset="0"/>
              </a:rPr>
              <a:t> đồ 3.3: </a:t>
            </a:r>
            <a:r>
              <a:rPr lang="en-US" sz="1400">
                <a:latin typeface="Times New Roman" pitchFamily="18" charset="0"/>
                <a:cs typeface="Times New Roman" pitchFamily="18" charset="0"/>
              </a:rPr>
              <a:t>Bóp lực kế tay thuận (kg)</a:t>
            </a:r>
          </a:p>
        </c:rich>
      </c:tx>
      <c:layout>
        <c:manualLayout>
          <c:xMode val="edge"/>
          <c:yMode val="edge"/>
          <c:x val="0.16304687451061461"/>
          <c:y val="3.5010948962122992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HỢP'!$C$73</c:f>
              <c:strCache>
                <c:ptCount val="1"/>
                <c:pt idx="0">
                  <c:v>Bóp lực kế tay thuận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HỢP'!$D$72:$E$72</c:f>
              <c:strCache>
                <c:ptCount val="2"/>
                <c:pt idx="0">
                  <c:v>Ban đầu</c:v>
                </c:pt>
                <c:pt idx="1">
                  <c:v>Sau 1 năm tập luyện</c:v>
                </c:pt>
              </c:strCache>
            </c:strRef>
          </c:cat>
          <c:val>
            <c:numRef>
              <c:f>'SỐ LIỆU TỔNG HỢP'!$D$73:$E$73</c:f>
              <c:numCache>
                <c:formatCode>0.00</c:formatCode>
                <c:ptCount val="2"/>
                <c:pt idx="0">
                  <c:v>57.318750000000001</c:v>
                </c:pt>
                <c:pt idx="1">
                  <c:v>66.981250000000003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102464"/>
        <c:axId val="97108352"/>
        <c:axId val="0"/>
      </c:bar3DChart>
      <c:catAx>
        <c:axId val="97102464"/>
        <c:scaling>
          <c:orientation val="minMax"/>
        </c:scaling>
        <c:delete val="0"/>
        <c:axPos val="b"/>
        <c:majorTickMark val="out"/>
        <c:minorTickMark val="none"/>
        <c:tickLblPos val="nextTo"/>
        <c:crossAx val="97108352"/>
        <c:crosses val="autoZero"/>
        <c:auto val="1"/>
        <c:lblAlgn val="ctr"/>
        <c:lblOffset val="100"/>
        <c:noMultiLvlLbl val="0"/>
      </c:catAx>
      <c:valAx>
        <c:axId val="971083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71024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600">
                <a:latin typeface="Times New Roman" pitchFamily="18" charset="0"/>
                <a:cs typeface="Times New Roman" pitchFamily="18" charset="0"/>
              </a:rPr>
              <a:t>Biểu</a:t>
            </a:r>
            <a:r>
              <a:rPr lang="en-US" sz="1600" baseline="0">
                <a:latin typeface="Times New Roman" pitchFamily="18" charset="0"/>
                <a:cs typeface="Times New Roman" pitchFamily="18" charset="0"/>
              </a:rPr>
              <a:t> đồ 3.8: So sánh tỉ lệ phát triển của các test thể lực</a:t>
            </a:r>
            <a:endParaRPr lang="en-US" sz="1600">
              <a:latin typeface="Times New Roman" pitchFamily="18" charset="0"/>
              <a:cs typeface="Times New Roman" pitchFamily="18" charset="0"/>
            </a:endParaRP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'SỐ LIỆU TỔNG HỢP'!$B$112:$K$112</c:f>
              <c:strCache>
                <c:ptCount val="10"/>
                <c:pt idx="0">
                  <c:v>Chạy 30m XPC (giây)</c:v>
                </c:pt>
                <c:pt idx="1">
                  <c:v>Chạy 9.3.6.3.9 (giây)</c:v>
                </c:pt>
                <c:pt idx="2">
                  <c:v>Bật cao tại chỗ (cm)</c:v>
                </c:pt>
                <c:pt idx="3">
                  <c:v>Bật xa 3 bước liên tục (cm)</c:v>
                </c:pt>
                <c:pt idx="4">
                  <c:v>Bật xa      tại chỗ   (cm)</c:v>
                </c:pt>
                <c:pt idx="5">
                  <c:v>Bóp lực kế tay thuận (kg)</c:v>
                </c:pt>
                <c:pt idx="6">
                  <c:v>Chạy cây thông  (giây)</c:v>
                </c:pt>
                <c:pt idx="7">
                  <c:v>Chạy con thoi 4x10m (giây)</c:v>
                </c:pt>
                <c:pt idx="8">
                  <c:v>Đứng gập thân (cm)</c:v>
                </c:pt>
                <c:pt idx="9">
                  <c:v>Chạy 12 phút (mét)</c:v>
                </c:pt>
              </c:strCache>
            </c:strRef>
          </c:cat>
          <c:val>
            <c:numRef>
              <c:f>'SỐ LIỆU TỔNG HỢP'!$B$113:$K$113</c:f>
              <c:numCache>
                <c:formatCode>General</c:formatCode>
                <c:ptCount val="10"/>
              </c:numCache>
            </c:numRef>
          </c:val>
        </c:ser>
        <c:ser>
          <c:idx val="1"/>
          <c:order val="1"/>
          <c:invertIfNegative val="0"/>
          <c:cat>
            <c:strRef>
              <c:f>'SỐ LIỆU TỔNG HỢP'!$B$112:$K$112</c:f>
              <c:strCache>
                <c:ptCount val="10"/>
                <c:pt idx="0">
                  <c:v>Chạy 30m XPC (giây)</c:v>
                </c:pt>
                <c:pt idx="1">
                  <c:v>Chạy 9.3.6.3.9 (giây)</c:v>
                </c:pt>
                <c:pt idx="2">
                  <c:v>Bật cao tại chỗ (cm)</c:v>
                </c:pt>
                <c:pt idx="3">
                  <c:v>Bật xa 3 bước liên tục (cm)</c:v>
                </c:pt>
                <c:pt idx="4">
                  <c:v>Bật xa      tại chỗ   (cm)</c:v>
                </c:pt>
                <c:pt idx="5">
                  <c:v>Bóp lực kế tay thuận (kg)</c:v>
                </c:pt>
                <c:pt idx="6">
                  <c:v>Chạy cây thông  (giây)</c:v>
                </c:pt>
                <c:pt idx="7">
                  <c:v>Chạy con thoi 4x10m (giây)</c:v>
                </c:pt>
                <c:pt idx="8">
                  <c:v>Đứng gập thân (cm)</c:v>
                </c:pt>
                <c:pt idx="9">
                  <c:v>Chạy 12 phút (mét)</c:v>
                </c:pt>
              </c:strCache>
            </c:strRef>
          </c:cat>
          <c:val>
            <c:numRef>
              <c:f>'SỐ LIỆU TỔNG HỢP'!$B$114:$K$114</c:f>
              <c:numCache>
                <c:formatCode>General</c:formatCode>
                <c:ptCount val="10"/>
              </c:numCache>
            </c:numRef>
          </c:val>
        </c:ser>
        <c:ser>
          <c:idx val="2"/>
          <c:order val="2"/>
          <c:spPr>
            <a:ln>
              <a:solidFill>
                <a:schemeClr val="tx1">
                  <a:tint val="75000"/>
                  <a:shade val="95000"/>
                  <a:satMod val="105000"/>
                </a:schemeClr>
              </a:solidFill>
            </a:ln>
          </c:spPr>
          <c:invertIfNegative val="0"/>
          <c:dPt>
            <c:idx val="1"/>
            <c:invertIfNegative val="0"/>
            <c:bubble3D val="0"/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  <a:effectLst>
                <a:innerShdw blurRad="63500" dist="50800" dir="5400000">
                  <a:prstClr val="black">
                    <a:alpha val="50000"/>
                  </a:prstClr>
                </a:innerShdw>
              </a:effectLst>
            </c:spPr>
          </c:dPt>
          <c:dPt>
            <c:idx val="2"/>
            <c:invertIfNegative val="0"/>
            <c:bubble3D val="0"/>
            <c:spPr>
              <a:pattFill prst="dkUpDiag">
                <a:fgClr>
                  <a:srgbClr val="C00000"/>
                </a:fgClr>
                <a:bgClr>
                  <a:schemeClr val="bg1"/>
                </a:bgClr>
              </a:patt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</c:dPt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  <c:pictureOptions>
              <c:pictureFormat val="stretch"/>
            </c:pictureOptions>
          </c:dPt>
          <c:dPt>
            <c:idx val="4"/>
            <c:invertIfNegative val="0"/>
            <c:bubble3D val="0"/>
            <c:spPr>
              <a:blipFill>
                <a:blip xmlns:r="http://schemas.openxmlformats.org/officeDocument/2006/relationships" r:embed="rId3"/>
                <a:tile tx="0" ty="0" sx="100000" sy="100000" flip="none" algn="tl"/>
              </a:blip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</c:dPt>
          <c:dPt>
            <c:idx val="5"/>
            <c:invertIfNegative val="0"/>
            <c:bubble3D val="0"/>
            <c:spPr>
              <a:pattFill prst="pct25">
                <a:fgClr>
                  <a:srgbClr val="FF3399"/>
                </a:fgClr>
                <a:bgClr>
                  <a:schemeClr val="bg1"/>
                </a:bgClr>
              </a:patt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</c:dPt>
          <c:dPt>
            <c:idx val="6"/>
            <c:invertIfNegative val="0"/>
            <c:bubble3D val="0"/>
            <c:spPr>
              <a:blipFill>
                <a:blip xmlns:r="http://schemas.openxmlformats.org/officeDocument/2006/relationships" r:embed="rId4"/>
                <a:tile tx="0" ty="0" sx="100000" sy="100000" flip="none" algn="tl"/>
              </a:blip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</c:dPt>
          <c:dPt>
            <c:idx val="7"/>
            <c:invertIfNegative val="0"/>
            <c:bubble3D val="0"/>
            <c:spPr>
              <a:pattFill prst="horzBrick">
                <a:fgClr>
                  <a:srgbClr val="FFC000"/>
                </a:fgClr>
                <a:bgClr>
                  <a:schemeClr val="bg1"/>
                </a:bgClr>
              </a:patt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</c:dPt>
          <c:dPt>
            <c:idx val="8"/>
            <c:invertIfNegative val="0"/>
            <c:bubble3D val="0"/>
            <c:spPr>
              <a:blipFill dpi="0" rotWithShape="1">
                <a:blip xmlns:r="http://schemas.openxmlformats.org/officeDocument/2006/relationships" r:embed="rId5">
                  <a:alphaModFix amt="80000"/>
                </a:blip>
                <a:srcRect/>
                <a:tile tx="0" ty="0" sx="100000" sy="100000" flip="none" algn="tl"/>
              </a:blipFill>
              <a:ln>
                <a:solidFill>
                  <a:srgbClr val="868686"/>
                </a:solidFill>
              </a:ln>
            </c:spPr>
            <c:pictureOptions>
              <c:pictureFormat val="stack"/>
            </c:pictureOptions>
          </c:dPt>
          <c:dPt>
            <c:idx val="9"/>
            <c:invertIfNegative val="0"/>
            <c:bubble3D val="0"/>
            <c:spPr>
              <a:pattFill prst="wdUpDiag">
                <a:fgClr>
                  <a:schemeClr val="tx2">
                    <a:lumMod val="75000"/>
                  </a:schemeClr>
                </a:fgClr>
                <a:bgClr>
                  <a:schemeClr val="bg1"/>
                </a:bgClr>
              </a:pattFill>
              <a:ln>
                <a:solidFill>
                  <a:schemeClr val="tx1">
                    <a:tint val="75000"/>
                    <a:shade val="95000"/>
                    <a:satMod val="105000"/>
                  </a:schemeClr>
                </a:solidFill>
              </a:ln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HỢP'!$B$112:$K$112</c:f>
              <c:strCache>
                <c:ptCount val="10"/>
                <c:pt idx="0">
                  <c:v>Chạy 30m XPC (giây)</c:v>
                </c:pt>
                <c:pt idx="1">
                  <c:v>Chạy 9.3.6.3.9 (giây)</c:v>
                </c:pt>
                <c:pt idx="2">
                  <c:v>Bật cao tại chỗ (cm)</c:v>
                </c:pt>
                <c:pt idx="3">
                  <c:v>Bật xa 3 bước liên tục (cm)</c:v>
                </c:pt>
                <c:pt idx="4">
                  <c:v>Bật xa      tại chỗ   (cm)</c:v>
                </c:pt>
                <c:pt idx="5">
                  <c:v>Bóp lực kế tay thuận (kg)</c:v>
                </c:pt>
                <c:pt idx="6">
                  <c:v>Chạy cây thông  (giây)</c:v>
                </c:pt>
                <c:pt idx="7">
                  <c:v>Chạy con thoi 4x10m (giây)</c:v>
                </c:pt>
                <c:pt idx="8">
                  <c:v>Đứng gập thân (cm)</c:v>
                </c:pt>
                <c:pt idx="9">
                  <c:v>Chạy 12 phút (mét)</c:v>
                </c:pt>
              </c:strCache>
            </c:strRef>
          </c:cat>
          <c:val>
            <c:numRef>
              <c:f>'SỐ LIỆU TỔNG HỢP'!$B$115:$K$115</c:f>
              <c:numCache>
                <c:formatCode>0.00</c:formatCode>
                <c:ptCount val="10"/>
                <c:pt idx="0">
                  <c:v>7.3024054982817788</c:v>
                </c:pt>
                <c:pt idx="1">
                  <c:v>7.8510133284644965</c:v>
                </c:pt>
                <c:pt idx="2">
                  <c:v>11.74148988653182</c:v>
                </c:pt>
                <c:pt idx="3">
                  <c:v>9.2401387895318727</c:v>
                </c:pt>
                <c:pt idx="4">
                  <c:v>7.055630936227951</c:v>
                </c:pt>
                <c:pt idx="5">
                  <c:v>15.547063555913114</c:v>
                </c:pt>
                <c:pt idx="6">
                  <c:v>3.8774595555812645</c:v>
                </c:pt>
                <c:pt idx="7">
                  <c:v>4.0936317201337964</c:v>
                </c:pt>
                <c:pt idx="8">
                  <c:v>31.288808117522347</c:v>
                </c:pt>
                <c:pt idx="9">
                  <c:v>2.8229347383752064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252864"/>
        <c:axId val="99262848"/>
        <c:axId val="0"/>
      </c:bar3DChart>
      <c:catAx>
        <c:axId val="99252864"/>
        <c:scaling>
          <c:orientation val="minMax"/>
        </c:scaling>
        <c:delete val="0"/>
        <c:axPos val="b"/>
        <c:majorTickMark val="none"/>
        <c:minorTickMark val="none"/>
        <c:tickLblPos val="nextTo"/>
        <c:crossAx val="99262848"/>
        <c:crosses val="autoZero"/>
        <c:auto val="1"/>
        <c:lblAlgn val="ctr"/>
        <c:lblOffset val="100"/>
        <c:noMultiLvlLbl val="0"/>
      </c:catAx>
      <c:valAx>
        <c:axId val="99262848"/>
        <c:scaling>
          <c:orientation val="minMax"/>
        </c:scaling>
        <c:delete val="0"/>
        <c:axPos val="l"/>
        <c:majorGridlines>
          <c:spPr>
            <a:ln w="12700"/>
          </c:spPr>
        </c:majorGridlines>
        <c:numFmt formatCode="General" sourceLinked="1"/>
        <c:majorTickMark val="none"/>
        <c:minorTickMark val="none"/>
        <c:tickLblPos val="nextTo"/>
        <c:crossAx val="99252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 </a:t>
            </a:r>
            <a:r>
              <a:rPr lang="vi-VN" sz="1400">
                <a:latin typeface="Times New Roman" pitchFamily="18" charset="0"/>
                <a:cs typeface="Times New Roman" pitchFamily="18" charset="0"/>
              </a:rPr>
              <a:t>đồ</a:t>
            </a:r>
            <a:r>
              <a:rPr lang="en-US" sz="1400">
                <a:latin typeface="Times New Roman" pitchFamily="18" charset="0"/>
                <a:cs typeface="Times New Roman" pitchFamily="18" charset="0"/>
              </a:rPr>
              <a:t> 3.6: Chạy con thoi 4x10m (giây)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HỢP'!$C$84</c:f>
              <c:strCache>
                <c:ptCount val="1"/>
                <c:pt idx="0">
                  <c:v>Chạy con thoi 4x10m (giây)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</c:spPr>
          </c:dPt>
          <c:dLbls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HỢP'!$D$83:$E$83</c:f>
              <c:strCache>
                <c:ptCount val="2"/>
                <c:pt idx="0">
                  <c:v>Ban đầu</c:v>
                </c:pt>
                <c:pt idx="1">
                  <c:v>Sau 1 năm tập luyện</c:v>
                </c:pt>
              </c:strCache>
            </c:strRef>
          </c:cat>
          <c:val>
            <c:numRef>
              <c:f>'SỐ LIỆU TỔNG HỢP'!$D$84:$E$84</c:f>
              <c:numCache>
                <c:formatCode>0.00</c:formatCode>
                <c:ptCount val="2"/>
                <c:pt idx="0">
                  <c:v>8.6781250000000014</c:v>
                </c:pt>
                <c:pt idx="1">
                  <c:v>8.3299999999999983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603392"/>
        <c:axId val="100604928"/>
        <c:axId val="0"/>
      </c:bar3DChart>
      <c:catAx>
        <c:axId val="100603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604928"/>
        <c:crosses val="autoZero"/>
        <c:auto val="1"/>
        <c:lblAlgn val="ctr"/>
        <c:lblOffset val="100"/>
        <c:noMultiLvlLbl val="0"/>
      </c:catAx>
      <c:valAx>
        <c:axId val="10060492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0603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 </a:t>
            </a:r>
            <a:r>
              <a:rPr lang="vi-VN" sz="1400">
                <a:latin typeface="Times New Roman" pitchFamily="18" charset="0"/>
                <a:cs typeface="Times New Roman" pitchFamily="18" charset="0"/>
              </a:rPr>
              <a:t>đồ</a:t>
            </a:r>
            <a:r>
              <a:rPr lang="en-US" sz="1400">
                <a:latin typeface="Times New Roman" pitchFamily="18" charset="0"/>
                <a:cs typeface="Times New Roman" pitchFamily="18" charset="0"/>
              </a:rPr>
              <a:t> 3.7: Đứng gập thân (cm)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HỢP'!$C$98</c:f>
              <c:strCache>
                <c:ptCount val="1"/>
                <c:pt idx="0">
                  <c:v>Đứng gập thân (cm)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</c:spPr>
          </c:dPt>
          <c:dLbls>
            <c:txPr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HỢP'!$D$97:$E$97</c:f>
              <c:strCache>
                <c:ptCount val="2"/>
                <c:pt idx="0">
                  <c:v>Ban đầu</c:v>
                </c:pt>
                <c:pt idx="1">
                  <c:v>Sau 1 năm tập luyện</c:v>
                </c:pt>
              </c:strCache>
            </c:strRef>
          </c:cat>
          <c:val>
            <c:numRef>
              <c:f>'SỐ LIỆU TỔNG HỢP'!$D$98:$E$98</c:f>
              <c:numCache>
                <c:formatCode>0.00</c:formatCode>
                <c:ptCount val="2"/>
                <c:pt idx="0">
                  <c:v>17.40625</c:v>
                </c:pt>
                <c:pt idx="1">
                  <c:v>23.862500000000001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647296"/>
        <c:axId val="100648832"/>
        <c:axId val="0"/>
      </c:bar3DChart>
      <c:catAx>
        <c:axId val="100647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0648832"/>
        <c:crosses val="autoZero"/>
        <c:auto val="1"/>
        <c:lblAlgn val="ctr"/>
        <c:lblOffset val="100"/>
        <c:noMultiLvlLbl val="0"/>
      </c:catAx>
      <c:valAx>
        <c:axId val="1006488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06472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Biểu </a:t>
            </a:r>
            <a:r>
              <a:rPr lang="vi-VN" sz="1400"/>
              <a:t>đồ</a:t>
            </a:r>
            <a:r>
              <a:rPr lang="en-US" sz="1400"/>
              <a:t> 3.1: Chạy 30m XPC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HỢP'!$E$37</c:f>
              <c:strCache>
                <c:ptCount val="1"/>
                <c:pt idx="0">
                  <c:v>Chạy 30m XPC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</c:spPr>
          </c:dPt>
          <c:dLbls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HỢP'!$D$38:$D$39</c:f>
              <c:strCache>
                <c:ptCount val="2"/>
                <c:pt idx="0">
                  <c:v>Ban đầu</c:v>
                </c:pt>
                <c:pt idx="1">
                  <c:v>Sau 1 năm tập luyện</c:v>
                </c:pt>
              </c:strCache>
            </c:strRef>
          </c:cat>
          <c:val>
            <c:numRef>
              <c:f>'SỐ LIỆU TỔNG HỢP'!$E$38:$E$39</c:f>
              <c:numCache>
                <c:formatCode>0.00</c:formatCode>
                <c:ptCount val="2"/>
                <c:pt idx="0">
                  <c:v>4.524375</c:v>
                </c:pt>
                <c:pt idx="1">
                  <c:v>4.2056250000000004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399552"/>
        <c:axId val="101409536"/>
        <c:axId val="0"/>
      </c:bar3DChart>
      <c:catAx>
        <c:axId val="101399552"/>
        <c:scaling>
          <c:orientation val="minMax"/>
        </c:scaling>
        <c:delete val="0"/>
        <c:axPos val="b"/>
        <c:majorTickMark val="out"/>
        <c:minorTickMark val="none"/>
        <c:tickLblPos val="nextTo"/>
        <c:crossAx val="101409536"/>
        <c:crosses val="autoZero"/>
        <c:auto val="1"/>
        <c:lblAlgn val="ctr"/>
        <c:lblOffset val="100"/>
        <c:noMultiLvlLbl val="0"/>
      </c:catAx>
      <c:valAx>
        <c:axId val="1014095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1399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 </a:t>
            </a:r>
            <a:r>
              <a:rPr lang="vi-VN" sz="1400">
                <a:latin typeface="Times New Roman" pitchFamily="18" charset="0"/>
                <a:cs typeface="Times New Roman" pitchFamily="18" charset="0"/>
              </a:rPr>
              <a:t>đồ</a:t>
            </a:r>
            <a:r>
              <a:rPr lang="en-US" sz="1400">
                <a:latin typeface="Times New Roman" pitchFamily="18" charset="0"/>
                <a:cs typeface="Times New Roman" pitchFamily="18" charset="0"/>
              </a:rPr>
              <a:t> 3.4: Chạy cây thông - Chạy 9.3.6.3.9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HỢP'!$C$60</c:f>
              <c:strCache>
                <c:ptCount val="1"/>
                <c:pt idx="0">
                  <c:v>Ban đầu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HỢP'!$D$59:$E$59</c:f>
              <c:strCache>
                <c:ptCount val="2"/>
                <c:pt idx="0">
                  <c:v>Chạy cây thông  (giây)</c:v>
                </c:pt>
                <c:pt idx="1">
                  <c:v>Chạy 9.3.6.3.9</c:v>
                </c:pt>
              </c:strCache>
            </c:strRef>
          </c:cat>
          <c:val>
            <c:numRef>
              <c:f>'SỐ LIỆU TỔNG HỢP'!$D$60:$E$60</c:f>
              <c:numCache>
                <c:formatCode>0.00</c:formatCode>
                <c:ptCount val="2"/>
                <c:pt idx="0">
                  <c:v>22.034375000000001</c:v>
                </c:pt>
                <c:pt idx="1">
                  <c:v>7.1150000000000002</c:v>
                </c:pt>
              </c:numCache>
            </c:numRef>
          </c:val>
        </c:ser>
        <c:ser>
          <c:idx val="1"/>
          <c:order val="1"/>
          <c:tx>
            <c:strRef>
              <c:f>'SỐ LIỆU TỔNG HỢP'!$C$61</c:f>
              <c:strCache>
                <c:ptCount val="1"/>
                <c:pt idx="0">
                  <c:v>Sau 1 năm tập luyện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Lbls>
            <c:dLbl>
              <c:idx val="0"/>
              <c:layout>
                <c:manualLayout>
                  <c:x val="4.166666666666666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4.1666666666666664E-2"/>
                  <c:y val="4.6296296296296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HỢP'!$D$59:$E$59</c:f>
              <c:strCache>
                <c:ptCount val="2"/>
                <c:pt idx="0">
                  <c:v>Chạy cây thông  (giây)</c:v>
                </c:pt>
                <c:pt idx="1">
                  <c:v>Chạy 9.3.6.3.9</c:v>
                </c:pt>
              </c:strCache>
            </c:strRef>
          </c:cat>
          <c:val>
            <c:numRef>
              <c:f>'SỐ LIỆU TỔNG HỢP'!$D$61:$E$61</c:f>
              <c:numCache>
                <c:formatCode>0.00</c:formatCode>
                <c:ptCount val="2"/>
                <c:pt idx="0">
                  <c:v>21.196249999999999</c:v>
                </c:pt>
                <c:pt idx="1">
                  <c:v>6.5774999999999997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517952"/>
        <c:axId val="101523840"/>
        <c:axId val="0"/>
      </c:bar3DChart>
      <c:catAx>
        <c:axId val="1015179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01523840"/>
        <c:crosses val="autoZero"/>
        <c:auto val="1"/>
        <c:lblAlgn val="ctr"/>
        <c:lblOffset val="100"/>
        <c:noMultiLvlLbl val="0"/>
      </c:catAx>
      <c:valAx>
        <c:axId val="101523840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1015179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>
                <a:latin typeface="Times New Roman" pitchFamily="18" charset="0"/>
                <a:cs typeface="Times New Roman" pitchFamily="18" charset="0"/>
              </a:rPr>
              <a:t>Biểu </a:t>
            </a:r>
            <a:r>
              <a:rPr lang="vi-VN" sz="1400">
                <a:latin typeface="Times New Roman" pitchFamily="18" charset="0"/>
                <a:cs typeface="Times New Roman" pitchFamily="18" charset="0"/>
              </a:rPr>
              <a:t>đồ</a:t>
            </a:r>
            <a:r>
              <a:rPr lang="en-US" sz="1400">
                <a:latin typeface="Times New Roman" pitchFamily="18" charset="0"/>
                <a:cs typeface="Times New Roman" pitchFamily="18" charset="0"/>
              </a:rPr>
              <a:t> 3.5: Chạy 12 phút (Test Cooper)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'SỐ LIỆU TỔNG HỢP'!$C$64</c:f>
              <c:strCache>
                <c:ptCount val="1"/>
                <c:pt idx="0">
                  <c:v>Chạy 12 phút (Cooper)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</c:spPr>
          </c:dPt>
          <c:dLbls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'SỐ LIỆU TỔNG HỢP'!$D$63:$E$63</c:f>
              <c:strCache>
                <c:ptCount val="2"/>
                <c:pt idx="0">
                  <c:v>Ban đầu</c:v>
                </c:pt>
                <c:pt idx="1">
                  <c:v>Sau 1 năm tập luyện</c:v>
                </c:pt>
              </c:strCache>
            </c:strRef>
          </c:cat>
          <c:val>
            <c:numRef>
              <c:f>'SỐ LIỆU TỔNG HỢP'!$D$64:$E$64</c:f>
              <c:numCache>
                <c:formatCode>0.0</c:formatCode>
                <c:ptCount val="2"/>
                <c:pt idx="0">
                  <c:v>2876.875</c:v>
                </c:pt>
                <c:pt idx="1">
                  <c:v>2959.25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545088"/>
        <c:axId val="101546624"/>
        <c:axId val="0"/>
      </c:bar3DChart>
      <c:catAx>
        <c:axId val="101545088"/>
        <c:scaling>
          <c:orientation val="minMax"/>
        </c:scaling>
        <c:delete val="0"/>
        <c:axPos val="b"/>
        <c:majorTickMark val="out"/>
        <c:minorTickMark val="none"/>
        <c:tickLblPos val="nextTo"/>
        <c:crossAx val="101546624"/>
        <c:crosses val="autoZero"/>
        <c:auto val="1"/>
        <c:lblAlgn val="ctr"/>
        <c:lblOffset val="100"/>
        <c:noMultiLvlLbl val="0"/>
      </c:catAx>
      <c:valAx>
        <c:axId val="10154662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015450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w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257175</xdr:colOff>
      <xdr:row>18</xdr:row>
      <xdr:rowOff>142875</xdr:rowOff>
    </xdr:from>
    <xdr:to>
      <xdr:col>21</xdr:col>
      <xdr:colOff>476250</xdr:colOff>
      <xdr:row>18</xdr:row>
      <xdr:rowOff>419100</xdr:rowOff>
    </xdr:to>
    <xdr:pic>
      <xdr:nvPicPr>
        <xdr:cNvPr id="4107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00" y="6172200"/>
          <a:ext cx="219075" cy="276225"/>
        </a:xfrm>
        <a:prstGeom prst="rect">
          <a:avLst/>
        </a:prstGeom>
        <a:noFill/>
      </xdr:spPr>
    </xdr:pic>
    <xdr:clientData/>
  </xdr:twoCellAnchor>
  <xdr:twoCellAnchor>
    <xdr:from>
      <xdr:col>22</xdr:col>
      <xdr:colOff>409575</xdr:colOff>
      <xdr:row>13</xdr:row>
      <xdr:rowOff>104775</xdr:rowOff>
    </xdr:from>
    <xdr:to>
      <xdr:col>23</xdr:col>
      <xdr:colOff>142280</xdr:colOff>
      <xdr:row>14</xdr:row>
      <xdr:rowOff>47625</xdr:rowOff>
    </xdr:to>
    <xdr:pic>
      <xdr:nvPicPr>
        <xdr:cNvPr id="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869275" y="4486275"/>
          <a:ext cx="342305" cy="2381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0</xdr:row>
          <xdr:rowOff>152400</xdr:rowOff>
        </xdr:from>
        <xdr:to>
          <xdr:col>3</xdr:col>
          <xdr:colOff>590550</xdr:colOff>
          <xdr:row>0</xdr:row>
          <xdr:rowOff>381000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0</xdr:row>
          <xdr:rowOff>123825</xdr:rowOff>
        </xdr:from>
        <xdr:to>
          <xdr:col>2</xdr:col>
          <xdr:colOff>485775</xdr:colOff>
          <xdr:row>0</xdr:row>
          <xdr:rowOff>381000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18</xdr:row>
          <xdr:rowOff>95250</xdr:rowOff>
        </xdr:from>
        <xdr:to>
          <xdr:col>18</xdr:col>
          <xdr:colOff>333375</xdr:colOff>
          <xdr:row>18</xdr:row>
          <xdr:rowOff>371475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95250</xdr:colOff>
          <xdr:row>32</xdr:row>
          <xdr:rowOff>95250</xdr:rowOff>
        </xdr:from>
        <xdr:to>
          <xdr:col>18</xdr:col>
          <xdr:colOff>714375</xdr:colOff>
          <xdr:row>32</xdr:row>
          <xdr:rowOff>381000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1866900</xdr:colOff>
      <xdr:row>10</xdr:row>
      <xdr:rowOff>276225</xdr:rowOff>
    </xdr:from>
    <xdr:to>
      <xdr:col>2</xdr:col>
      <xdr:colOff>466725</xdr:colOff>
      <xdr:row>12</xdr:row>
      <xdr:rowOff>57150</xdr:rowOff>
    </xdr:to>
    <xdr:pic>
      <xdr:nvPicPr>
        <xdr:cNvPr id="4120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3552825"/>
          <a:ext cx="64770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45</xdr:row>
          <xdr:rowOff>95250</xdr:rowOff>
        </xdr:from>
        <xdr:to>
          <xdr:col>18</xdr:col>
          <xdr:colOff>333375</xdr:colOff>
          <xdr:row>45</xdr:row>
          <xdr:rowOff>371475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46</xdr:row>
      <xdr:rowOff>166687</xdr:rowOff>
    </xdr:from>
    <xdr:to>
      <xdr:col>15</xdr:col>
      <xdr:colOff>152400</xdr:colOff>
      <xdr:row>55</xdr:row>
      <xdr:rowOff>214312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200024</xdr:colOff>
      <xdr:row>72</xdr:row>
      <xdr:rowOff>19050</xdr:rowOff>
    </xdr:from>
    <xdr:to>
      <xdr:col>12</xdr:col>
      <xdr:colOff>619124</xdr:colOff>
      <xdr:row>79</xdr:row>
      <xdr:rowOff>52387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38099</xdr:colOff>
      <xdr:row>117</xdr:row>
      <xdr:rowOff>0</xdr:rowOff>
    </xdr:from>
    <xdr:to>
      <xdr:col>13</xdr:col>
      <xdr:colOff>428625</xdr:colOff>
      <xdr:row>130</xdr:row>
      <xdr:rowOff>185738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314325</xdr:colOff>
      <xdr:row>81</xdr:row>
      <xdr:rowOff>171450</xdr:rowOff>
    </xdr:from>
    <xdr:to>
      <xdr:col>12</xdr:col>
      <xdr:colOff>476250</xdr:colOff>
      <xdr:row>92</xdr:row>
      <xdr:rowOff>190500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123825</xdr:colOff>
      <xdr:row>94</xdr:row>
      <xdr:rowOff>0</xdr:rowOff>
    </xdr:from>
    <xdr:to>
      <xdr:col>13</xdr:col>
      <xdr:colOff>19050</xdr:colOff>
      <xdr:row>104</xdr:row>
      <xdr:rowOff>133350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295275</xdr:colOff>
      <xdr:row>35</xdr:row>
      <xdr:rowOff>209550</xdr:rowOff>
    </xdr:from>
    <xdr:to>
      <xdr:col>13</xdr:col>
      <xdr:colOff>581025</xdr:colOff>
      <xdr:row>45</xdr:row>
      <xdr:rowOff>19050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361950</xdr:colOff>
      <xdr:row>57</xdr:row>
      <xdr:rowOff>190500</xdr:rowOff>
    </xdr:from>
    <xdr:to>
      <xdr:col>13</xdr:col>
      <xdr:colOff>647700</xdr:colOff>
      <xdr:row>67</xdr:row>
      <xdr:rowOff>123825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476250</xdr:colOff>
      <xdr:row>58</xdr:row>
      <xdr:rowOff>133350</xdr:rowOff>
    </xdr:from>
    <xdr:to>
      <xdr:col>22</xdr:col>
      <xdr:colOff>47625</xdr:colOff>
      <xdr:row>68</xdr:row>
      <xdr:rowOff>66675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7"/>
  <sheetViews>
    <sheetView workbookViewId="0">
      <selection activeCell="P12" sqref="P12"/>
    </sheetView>
  </sheetViews>
  <sheetFormatPr defaultColWidth="9.85546875" defaultRowHeight="21" customHeight="1" x14ac:dyDescent="0.25"/>
  <cols>
    <col min="1" max="1" width="4.5703125" style="2" customWidth="1"/>
    <col min="2" max="2" width="18.28515625" style="2" customWidth="1"/>
    <col min="3" max="3" width="9.85546875" style="2" customWidth="1"/>
    <col min="4" max="4" width="8.7109375" style="2" customWidth="1"/>
    <col min="5" max="12" width="9.85546875" style="2" customWidth="1"/>
    <col min="13" max="13" width="8" style="2" customWidth="1"/>
    <col min="14" max="25" width="9.85546875" style="2" customWidth="1"/>
    <col min="26" max="26" width="7.5703125" style="2" customWidth="1"/>
    <col min="27" max="27" width="16.140625" style="2" customWidth="1"/>
    <col min="28" max="28" width="10.140625" style="2" customWidth="1"/>
    <col min="29" max="29" width="8.85546875" style="2" customWidth="1"/>
    <col min="30" max="30" width="9.85546875" style="2" customWidth="1"/>
    <col min="31" max="31" width="11.7109375" style="2" customWidth="1"/>
    <col min="32" max="32" width="9.5703125" style="2" customWidth="1"/>
    <col min="33" max="33" width="10.7109375" style="2" customWidth="1"/>
    <col min="34" max="34" width="11.140625" style="2" customWidth="1"/>
    <col min="35" max="35" width="8.85546875" style="2" customWidth="1"/>
    <col min="36" max="36" width="9.7109375" style="2" customWidth="1"/>
    <col min="37" max="37" width="12.85546875" style="2" customWidth="1"/>
    <col min="38" max="38" width="7.42578125" style="2" customWidth="1"/>
    <col min="39" max="39" width="9" style="2" customWidth="1"/>
    <col min="40" max="16384" width="9.85546875" style="2"/>
  </cols>
  <sheetData>
    <row r="1" spans="1:40" ht="21" customHeight="1" x14ac:dyDescent="0.3">
      <c r="A1" s="267" t="s">
        <v>3</v>
      </c>
      <c r="B1" s="267"/>
      <c r="C1" s="267"/>
      <c r="D1" s="267"/>
      <c r="E1" s="115"/>
      <c r="F1" s="116"/>
      <c r="G1" s="116"/>
      <c r="H1" s="107"/>
      <c r="I1" s="107"/>
      <c r="J1" s="276" t="s">
        <v>10</v>
      </c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117"/>
      <c r="X1" s="107"/>
      <c r="Y1" s="107"/>
      <c r="Z1" s="267"/>
      <c r="AA1" s="267"/>
      <c r="AB1" s="267"/>
      <c r="AC1" s="115"/>
      <c r="AD1" s="116"/>
      <c r="AE1" s="107"/>
      <c r="AF1" s="276"/>
      <c r="AG1" s="276"/>
      <c r="AH1" s="276"/>
      <c r="AI1" s="276"/>
      <c r="AJ1" s="276"/>
      <c r="AK1" s="276"/>
      <c r="AL1" s="276"/>
      <c r="AM1" s="107"/>
      <c r="AN1" s="107"/>
    </row>
    <row r="2" spans="1:40" ht="21" customHeight="1" x14ac:dyDescent="0.3">
      <c r="A2" s="267" t="s">
        <v>4</v>
      </c>
      <c r="B2" s="267"/>
      <c r="C2" s="267"/>
      <c r="D2" s="267"/>
      <c r="E2" s="115"/>
      <c r="F2" s="116"/>
      <c r="G2" s="116"/>
      <c r="H2" s="107"/>
      <c r="I2" s="107"/>
      <c r="J2" s="277" t="s">
        <v>11</v>
      </c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118"/>
      <c r="X2" s="107"/>
      <c r="Y2" s="107"/>
      <c r="Z2" s="267"/>
      <c r="AA2" s="267"/>
      <c r="AB2" s="267"/>
      <c r="AC2" s="119"/>
      <c r="AD2" s="120"/>
      <c r="AE2" s="121"/>
      <c r="AF2" s="278"/>
      <c r="AG2" s="278"/>
      <c r="AH2" s="278"/>
      <c r="AI2" s="278"/>
      <c r="AJ2" s="278"/>
      <c r="AK2" s="278"/>
      <c r="AL2" s="278"/>
      <c r="AM2" s="121"/>
      <c r="AN2" s="107"/>
    </row>
    <row r="3" spans="1:40" ht="21" customHeight="1" x14ac:dyDescent="0.3">
      <c r="A3" s="279" t="s">
        <v>5</v>
      </c>
      <c r="B3" s="279"/>
      <c r="C3" s="279"/>
      <c r="D3" s="279"/>
      <c r="E3" s="122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16"/>
      <c r="S3" s="116"/>
      <c r="T3" s="107"/>
      <c r="U3" s="107"/>
      <c r="V3" s="107"/>
      <c r="W3" s="107"/>
      <c r="X3" s="107"/>
      <c r="Y3" s="107"/>
      <c r="Z3" s="266" t="s">
        <v>76</v>
      </c>
      <c r="AA3" s="266"/>
      <c r="AB3" s="266"/>
      <c r="AC3" s="266"/>
      <c r="AD3" s="266"/>
      <c r="AE3" s="266"/>
      <c r="AF3" s="266"/>
      <c r="AG3" s="266"/>
      <c r="AH3" s="266"/>
      <c r="AI3" s="266"/>
      <c r="AJ3" s="266"/>
      <c r="AK3" s="266"/>
      <c r="AL3" s="266"/>
      <c r="AM3" s="266"/>
      <c r="AN3" s="266"/>
    </row>
    <row r="4" spans="1:40" ht="21" customHeight="1" x14ac:dyDescent="0.3">
      <c r="A4" s="122"/>
      <c r="B4" s="122"/>
      <c r="C4" s="122"/>
      <c r="D4" s="267" t="s">
        <v>30</v>
      </c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115"/>
      <c r="X4" s="107"/>
      <c r="Y4" s="107"/>
      <c r="Z4" s="267" t="s">
        <v>77</v>
      </c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</row>
    <row r="5" spans="1:40" ht="21" customHeight="1" x14ac:dyDescent="0.3">
      <c r="A5" s="122"/>
      <c r="B5" s="122"/>
      <c r="C5" s="122"/>
      <c r="D5" s="280" t="s">
        <v>183</v>
      </c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123"/>
      <c r="X5" s="107"/>
      <c r="Y5" s="107"/>
      <c r="Z5" s="124"/>
      <c r="AA5" s="124"/>
      <c r="AB5" s="281"/>
      <c r="AC5" s="281"/>
      <c r="AD5" s="281"/>
      <c r="AE5" s="281"/>
      <c r="AF5" s="281"/>
      <c r="AG5" s="281"/>
      <c r="AH5" s="281"/>
      <c r="AI5" s="281"/>
      <c r="AJ5" s="281"/>
      <c r="AK5" s="281"/>
      <c r="AL5" s="281"/>
      <c r="AM5" s="121"/>
      <c r="AN5" s="107"/>
    </row>
    <row r="6" spans="1:40" ht="21" customHeight="1" x14ac:dyDescent="0.3">
      <c r="A6" s="282" t="s">
        <v>0</v>
      </c>
      <c r="B6" s="289" t="s">
        <v>57</v>
      </c>
      <c r="C6" s="290"/>
      <c r="D6" s="282" t="s">
        <v>8</v>
      </c>
      <c r="E6" s="282" t="s">
        <v>38</v>
      </c>
      <c r="F6" s="299" t="s">
        <v>54</v>
      </c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0"/>
      <c r="W6" s="300"/>
      <c r="X6" s="300"/>
      <c r="Y6" s="301"/>
      <c r="Z6" s="286" t="s">
        <v>0</v>
      </c>
      <c r="AA6" s="310" t="s">
        <v>57</v>
      </c>
      <c r="AB6" s="311"/>
      <c r="AC6" s="316" t="s">
        <v>185</v>
      </c>
      <c r="AD6" s="317"/>
      <c r="AE6" s="317"/>
      <c r="AF6" s="317"/>
      <c r="AG6" s="317"/>
      <c r="AH6" s="317"/>
      <c r="AI6" s="317"/>
      <c r="AJ6" s="317"/>
      <c r="AK6" s="317"/>
      <c r="AL6" s="318"/>
      <c r="AM6" s="316" t="s">
        <v>73</v>
      </c>
      <c r="AN6" s="318"/>
    </row>
    <row r="7" spans="1:40" ht="21" customHeight="1" x14ac:dyDescent="0.25">
      <c r="A7" s="283"/>
      <c r="B7" s="297"/>
      <c r="C7" s="298"/>
      <c r="D7" s="283"/>
      <c r="E7" s="283"/>
      <c r="F7" s="289" t="s">
        <v>12</v>
      </c>
      <c r="G7" s="290"/>
      <c r="H7" s="289" t="s">
        <v>39</v>
      </c>
      <c r="I7" s="290"/>
      <c r="J7" s="289" t="s">
        <v>93</v>
      </c>
      <c r="K7" s="290"/>
      <c r="L7" s="289" t="s">
        <v>72</v>
      </c>
      <c r="M7" s="290"/>
      <c r="N7" s="289" t="s">
        <v>41</v>
      </c>
      <c r="O7" s="290"/>
      <c r="P7" s="289" t="s">
        <v>6</v>
      </c>
      <c r="Q7" s="290"/>
      <c r="R7" s="293" t="s">
        <v>48</v>
      </c>
      <c r="S7" s="294"/>
      <c r="T7" s="289" t="s">
        <v>42</v>
      </c>
      <c r="U7" s="290"/>
      <c r="V7" s="289" t="s">
        <v>7</v>
      </c>
      <c r="W7" s="290"/>
      <c r="X7" s="289" t="s">
        <v>43</v>
      </c>
      <c r="Y7" s="290"/>
      <c r="Z7" s="287"/>
      <c r="AA7" s="312"/>
      <c r="AB7" s="313"/>
      <c r="AC7" s="286" t="s">
        <v>12</v>
      </c>
      <c r="AD7" s="286" t="s">
        <v>39</v>
      </c>
      <c r="AE7" s="286" t="s">
        <v>93</v>
      </c>
      <c r="AF7" s="286" t="s">
        <v>72</v>
      </c>
      <c r="AG7" s="286" t="s">
        <v>43</v>
      </c>
      <c r="AH7" s="286" t="s">
        <v>6</v>
      </c>
      <c r="AI7" s="286" t="s">
        <v>7</v>
      </c>
      <c r="AJ7" s="286" t="s">
        <v>41</v>
      </c>
      <c r="AK7" s="319" t="s">
        <v>48</v>
      </c>
      <c r="AL7" s="286" t="s">
        <v>42</v>
      </c>
      <c r="AM7" s="286" t="s">
        <v>55</v>
      </c>
      <c r="AN7" s="286" t="s">
        <v>74</v>
      </c>
    </row>
    <row r="8" spans="1:40" ht="21" customHeight="1" x14ac:dyDescent="0.25">
      <c r="A8" s="283"/>
      <c r="B8" s="297"/>
      <c r="C8" s="298"/>
      <c r="D8" s="283"/>
      <c r="E8" s="283"/>
      <c r="F8" s="291"/>
      <c r="G8" s="292"/>
      <c r="H8" s="291"/>
      <c r="I8" s="292"/>
      <c r="J8" s="291"/>
      <c r="K8" s="292"/>
      <c r="L8" s="291"/>
      <c r="M8" s="292"/>
      <c r="N8" s="291"/>
      <c r="O8" s="292"/>
      <c r="P8" s="291"/>
      <c r="Q8" s="292"/>
      <c r="R8" s="295"/>
      <c r="S8" s="296"/>
      <c r="T8" s="297"/>
      <c r="U8" s="298"/>
      <c r="V8" s="291"/>
      <c r="W8" s="292"/>
      <c r="X8" s="291"/>
      <c r="Y8" s="292"/>
      <c r="Z8" s="287"/>
      <c r="AA8" s="312"/>
      <c r="AB8" s="313"/>
      <c r="AC8" s="287"/>
      <c r="AD8" s="287"/>
      <c r="AE8" s="287"/>
      <c r="AF8" s="287"/>
      <c r="AG8" s="287"/>
      <c r="AH8" s="287"/>
      <c r="AI8" s="287"/>
      <c r="AJ8" s="287"/>
      <c r="AK8" s="320"/>
      <c r="AL8" s="287"/>
      <c r="AM8" s="287"/>
      <c r="AN8" s="287"/>
    </row>
    <row r="9" spans="1:40" ht="38.25" customHeight="1" x14ac:dyDescent="0.25">
      <c r="A9" s="284"/>
      <c r="B9" s="291"/>
      <c r="C9" s="292"/>
      <c r="D9" s="284"/>
      <c r="E9" s="284"/>
      <c r="F9" s="125" t="s">
        <v>58</v>
      </c>
      <c r="G9" s="126" t="s">
        <v>71</v>
      </c>
      <c r="H9" s="125" t="s">
        <v>58</v>
      </c>
      <c r="I9" s="126" t="s">
        <v>71</v>
      </c>
      <c r="J9" s="125" t="s">
        <v>58</v>
      </c>
      <c r="K9" s="126" t="s">
        <v>71</v>
      </c>
      <c r="L9" s="125" t="s">
        <v>58</v>
      </c>
      <c r="M9" s="126" t="s">
        <v>71</v>
      </c>
      <c r="N9" s="125" t="s">
        <v>58</v>
      </c>
      <c r="O9" s="126" t="s">
        <v>71</v>
      </c>
      <c r="P9" s="125" t="s">
        <v>58</v>
      </c>
      <c r="Q9" s="126" t="s">
        <v>71</v>
      </c>
      <c r="R9" s="125" t="s">
        <v>58</v>
      </c>
      <c r="S9" s="126" t="s">
        <v>71</v>
      </c>
      <c r="T9" s="125" t="s">
        <v>58</v>
      </c>
      <c r="U9" s="126" t="s">
        <v>71</v>
      </c>
      <c r="V9" s="125" t="s">
        <v>58</v>
      </c>
      <c r="W9" s="126" t="s">
        <v>71</v>
      </c>
      <c r="X9" s="125" t="s">
        <v>58</v>
      </c>
      <c r="Y9" s="127" t="s">
        <v>71</v>
      </c>
      <c r="Z9" s="288"/>
      <c r="AA9" s="314"/>
      <c r="AB9" s="315"/>
      <c r="AC9" s="288"/>
      <c r="AD9" s="288"/>
      <c r="AE9" s="288"/>
      <c r="AF9" s="288"/>
      <c r="AG9" s="288"/>
      <c r="AH9" s="288"/>
      <c r="AI9" s="288"/>
      <c r="AJ9" s="288"/>
      <c r="AK9" s="321"/>
      <c r="AL9" s="288"/>
      <c r="AM9" s="288"/>
      <c r="AN9" s="288"/>
    </row>
    <row r="10" spans="1:40" s="105" customFormat="1" ht="21" customHeight="1" x14ac:dyDescent="0.3">
      <c r="A10" s="60">
        <v>1</v>
      </c>
      <c r="B10" s="105" t="s">
        <v>36</v>
      </c>
      <c r="C10" s="114" t="s">
        <v>37</v>
      </c>
      <c r="D10" s="98">
        <v>1992</v>
      </c>
      <c r="E10" s="99">
        <v>183</v>
      </c>
      <c r="F10" s="144">
        <f>'SỐ LIỆU TỔNG HỢP'!E12</f>
        <v>4.45</v>
      </c>
      <c r="G10" s="100">
        <f>5-2*(F10-$F$26)/$F$27</f>
        <v>6.4639294907654774</v>
      </c>
      <c r="H10" s="60">
        <f>'SỐ LIỆU TỔNG HỢP'!H12</f>
        <v>60</v>
      </c>
      <c r="I10" s="95">
        <f>5+2*(H10-$H$26)/$H$27</f>
        <v>5.2201186514741158</v>
      </c>
      <c r="J10" s="59">
        <f>'SỐ LIỆU TỔNG HỢP'!K12</f>
        <v>7.51</v>
      </c>
      <c r="K10" s="95">
        <f>5+2*(J10-$J$26)/$J$27</f>
        <v>1.6553697455630707</v>
      </c>
      <c r="L10" s="60">
        <f>'SỐ LIỆU TỔNG HỢP'!N12</f>
        <v>255</v>
      </c>
      <c r="M10" s="95">
        <f>5+2*(L10-$L$26)/$L$27</f>
        <v>1.7031846400751558</v>
      </c>
      <c r="N10" s="60">
        <f>'SỐ LIỆU TỔNG HỢP'!Q12</f>
        <v>2875</v>
      </c>
      <c r="O10" s="95">
        <f>5+2*(N10-$N$26)/$N$27</f>
        <v>4.7904453542660761</v>
      </c>
      <c r="P10" s="59">
        <f>'SỐ LIỆU TỔNG HỢP'!T12</f>
        <v>19.5</v>
      </c>
      <c r="Q10" s="95">
        <f>5-2*(P10-$P$26)/$P$27</f>
        <v>10.410381868820739</v>
      </c>
      <c r="R10" s="101">
        <f>'SỐ LIỆU TỔNG HỢP'!W12</f>
        <v>8.35</v>
      </c>
      <c r="S10" s="95">
        <f>5-2*(R10-$R$26)/$R$27</f>
        <v>6.4662645227580935</v>
      </c>
      <c r="T10" s="60">
        <f>'SỐ LIỆU TỔNG HỢP'!Z12</f>
        <v>16</v>
      </c>
      <c r="U10" s="95">
        <f>5+2*(T10-$T$26)/$T$27</f>
        <v>2.3921258549011486</v>
      </c>
      <c r="V10" s="59">
        <f>'SỐ LIỆU TỔNG HỢP'!AC12</f>
        <v>5.9</v>
      </c>
      <c r="W10" s="95">
        <f>5-2*(V10-$V$26)/$V$27</f>
        <v>9.3452652610693772</v>
      </c>
      <c r="X10" s="102">
        <f>'SỐ LIỆU TỔNG HỢP'!AF12</f>
        <v>57</v>
      </c>
      <c r="Y10" s="95">
        <f>5+2*(X10-$X$26)/$X$27</f>
        <v>4.8550350803244049</v>
      </c>
      <c r="Z10" s="60">
        <v>1</v>
      </c>
      <c r="AA10" s="105" t="s">
        <v>75</v>
      </c>
      <c r="AB10" s="114" t="s">
        <v>37</v>
      </c>
      <c r="AC10" s="244">
        <f t="shared" ref="AC10:AC25" si="0">G10</f>
        <v>6.4639294907654774</v>
      </c>
      <c r="AD10" s="145">
        <f t="shared" ref="AD10:AD25" si="1">I10</f>
        <v>5.2201186514741158</v>
      </c>
      <c r="AE10" s="102">
        <f t="shared" ref="AE10:AE25" si="2">K10</f>
        <v>1.6553697455630707</v>
      </c>
      <c r="AF10" s="102">
        <f t="shared" ref="AF10:AF25" si="3">M10</f>
        <v>1.7031846400751558</v>
      </c>
      <c r="AG10" s="102">
        <f>Y10</f>
        <v>4.8550350803244049</v>
      </c>
      <c r="AH10" s="102">
        <f t="shared" ref="AH10:AH25" si="4">Q10</f>
        <v>10.410381868820739</v>
      </c>
      <c r="AI10" s="102">
        <f t="shared" ref="AI10:AI25" si="5">W10</f>
        <v>9.3452652610693772</v>
      </c>
      <c r="AJ10" s="102">
        <f t="shared" ref="AJ10:AJ25" si="6">O10</f>
        <v>4.7904453542660761</v>
      </c>
      <c r="AK10" s="102">
        <f t="shared" ref="AK10:AK25" si="7">S10</f>
        <v>6.4662645227580935</v>
      </c>
      <c r="AL10" s="145">
        <f t="shared" ref="AL10:AL25" si="8">U10</f>
        <v>2.3921258549011486</v>
      </c>
      <c r="AM10" s="102">
        <f t="shared" ref="AM10:AM25" si="9">SUM(AC10:AJ10)</f>
        <v>44.443730092358415</v>
      </c>
      <c r="AN10" s="104" t="s">
        <v>91</v>
      </c>
    </row>
    <row r="11" spans="1:40" s="105" customFormat="1" ht="21" customHeight="1" x14ac:dyDescent="0.3">
      <c r="A11" s="60">
        <v>2</v>
      </c>
      <c r="B11" s="96" t="s">
        <v>13</v>
      </c>
      <c r="C11" s="97" t="s">
        <v>14</v>
      </c>
      <c r="D11" s="98">
        <v>1991</v>
      </c>
      <c r="E11" s="99">
        <v>175</v>
      </c>
      <c r="F11" s="144">
        <f>'SỐ LIỆU TỔNG HỢP'!E13</f>
        <v>4.4800000000000004</v>
      </c>
      <c r="G11" s="100">
        <f t="shared" ref="G11:G25" si="10">5-2*(F11-$F$26)/$F$27</f>
        <v>5.8734369230617496</v>
      </c>
      <c r="H11" s="60">
        <f>'SỐ LIỆU TỔNG HỢP'!H13</f>
        <v>68</v>
      </c>
      <c r="I11" s="95">
        <f t="shared" ref="I11:I25" si="11">5+2*(H11-$H$26)/$H$27</f>
        <v>9.9159832162552561</v>
      </c>
      <c r="J11" s="59">
        <f>'SỐ LIỆU TỔNG HỢP'!K13</f>
        <v>8.0500000000000007</v>
      </c>
      <c r="K11" s="95">
        <f t="shared" ref="K11:K25" si="12">5+2*(J11-$J$26)/$J$27</f>
        <v>8.0727815595393544</v>
      </c>
      <c r="L11" s="60">
        <f>'SỐ LIỆU TỔNG HỢP'!N13</f>
        <v>261</v>
      </c>
      <c r="M11" s="95">
        <f t="shared" ref="M11:M25" si="13">5+2*(L11-$L$26)/$L$27</f>
        <v>3.4047667613266883</v>
      </c>
      <c r="N11" s="60">
        <f>'SỐ LIỆU TỔNG HỢP'!Q13</f>
        <v>2833</v>
      </c>
      <c r="O11" s="95">
        <f t="shared" ref="O11:O25" si="14">5+2*(N11-$N$26)/$N$27</f>
        <v>9.6421289826177592E-2</v>
      </c>
      <c r="P11" s="59">
        <f>'SỐ LIỆU TỔNG HỢP'!T13</f>
        <v>21.85</v>
      </c>
      <c r="Q11" s="95">
        <f t="shared" ref="Q11:Q25" si="15">5-2*(P11-$P$26)/$P$27</f>
        <v>5.3936036131447871</v>
      </c>
      <c r="R11" s="101">
        <f>'SỐ LIỆU TỔNG HỢP'!W13</f>
        <v>8.25</v>
      </c>
      <c r="S11" s="95">
        <f t="shared" ref="S11:S25" si="16">5-2*(R11-$R$26)/$R$27</f>
        <v>6.9131260915986505</v>
      </c>
      <c r="T11" s="60">
        <f>'SỐ LIỆU TỔNG HỢP'!Z13</f>
        <v>16</v>
      </c>
      <c r="U11" s="95">
        <f t="shared" ref="U11:U25" si="17">5+2*(T11-$T$26)/$T$27</f>
        <v>2.3921258549011486</v>
      </c>
      <c r="V11" s="59">
        <f>'SỐ LIỆU TỔNG HỢP'!AC13</f>
        <v>7.55</v>
      </c>
      <c r="W11" s="95">
        <f t="shared" ref="W11:W25" si="18">5-2*(V11-$V$26)/$V$27</f>
        <v>3.444287746036891</v>
      </c>
      <c r="X11" s="102">
        <f>'SỐ LIỆU TỔNG HỢP'!AF13</f>
        <v>49</v>
      </c>
      <c r="Y11" s="95">
        <f t="shared" ref="Y11:Y25" si="19">5+2*(X11-$X$26)/$X$27</f>
        <v>1.2166998414075261</v>
      </c>
      <c r="Z11" s="60">
        <v>2</v>
      </c>
      <c r="AA11" s="96" t="s">
        <v>13</v>
      </c>
      <c r="AB11" s="103" t="s">
        <v>14</v>
      </c>
      <c r="AC11" s="244">
        <f t="shared" si="0"/>
        <v>5.8734369230617496</v>
      </c>
      <c r="AD11" s="145">
        <f t="shared" si="1"/>
        <v>9.9159832162552561</v>
      </c>
      <c r="AE11" s="102">
        <f t="shared" si="2"/>
        <v>8.0727815595393544</v>
      </c>
      <c r="AF11" s="102">
        <f t="shared" si="3"/>
        <v>3.4047667613266883</v>
      </c>
      <c r="AG11" s="102">
        <f>Y11</f>
        <v>1.2166998414075261</v>
      </c>
      <c r="AH11" s="102">
        <f t="shared" si="4"/>
        <v>5.3936036131447871</v>
      </c>
      <c r="AI11" s="102">
        <f t="shared" si="5"/>
        <v>3.444287746036891</v>
      </c>
      <c r="AJ11" s="102">
        <f t="shared" si="6"/>
        <v>9.6421289826177592E-2</v>
      </c>
      <c r="AK11" s="102">
        <f t="shared" si="7"/>
        <v>6.9131260915986505</v>
      </c>
      <c r="AL11" s="145">
        <f t="shared" si="8"/>
        <v>2.3921258549011486</v>
      </c>
      <c r="AM11" s="102">
        <f t="shared" si="9"/>
        <v>37.417980950598427</v>
      </c>
      <c r="AN11" s="104" t="s">
        <v>91</v>
      </c>
    </row>
    <row r="12" spans="1:40" s="105" customFormat="1" ht="21" customHeight="1" x14ac:dyDescent="0.3">
      <c r="A12" s="60">
        <v>3</v>
      </c>
      <c r="B12" s="96" t="s">
        <v>15</v>
      </c>
      <c r="C12" s="97" t="s">
        <v>14</v>
      </c>
      <c r="D12" s="98">
        <v>1993</v>
      </c>
      <c r="E12" s="99">
        <v>168</v>
      </c>
      <c r="F12" s="144">
        <f>'SỐ LIỆU TỔNG HỢP'!E14</f>
        <v>4.67</v>
      </c>
      <c r="G12" s="100">
        <f t="shared" si="10"/>
        <v>2.1336506609381791</v>
      </c>
      <c r="H12" s="60">
        <f>'SỐ LIỆU TỔNG HỢP'!H14</f>
        <v>59</v>
      </c>
      <c r="I12" s="95">
        <f t="shared" si="11"/>
        <v>4.6331355808764734</v>
      </c>
      <c r="J12" s="59">
        <f>'SỐ LIỆU TỔNG HỢP'!K14</f>
        <v>7.59</v>
      </c>
      <c r="K12" s="95">
        <f t="shared" si="12"/>
        <v>2.6060974217077049</v>
      </c>
      <c r="L12" s="60">
        <f>'SỐ LIỆU TỔNG HỢP'!N14</f>
        <v>268</v>
      </c>
      <c r="M12" s="95">
        <f t="shared" si="13"/>
        <v>5.3899459027868097</v>
      </c>
      <c r="N12" s="60">
        <f>'SỐ LIỆU TỔNG HỢP'!Q14</f>
        <v>2890</v>
      </c>
      <c r="O12" s="95">
        <f t="shared" si="14"/>
        <v>6.4668825201374682</v>
      </c>
      <c r="P12" s="59">
        <f>'SỐ LIỆU TỔNG HỢP'!T14</f>
        <v>22.9</v>
      </c>
      <c r="Q12" s="95">
        <f t="shared" si="15"/>
        <v>3.152064392523624</v>
      </c>
      <c r="R12" s="101">
        <f>'SỐ LIỆU TỔNG HỢP'!W14</f>
        <v>9.0500000000000007</v>
      </c>
      <c r="S12" s="95">
        <f t="shared" si="16"/>
        <v>3.3382335408741728</v>
      </c>
      <c r="T12" s="60">
        <f>'SỐ LIỆU TỔNG HỢP'!Z14</f>
        <v>16</v>
      </c>
      <c r="U12" s="95">
        <f t="shared" si="17"/>
        <v>2.3921258549011486</v>
      </c>
      <c r="V12" s="59">
        <f>'SỐ LIỆU TỔNG HỢP'!AC14</f>
        <v>7.62</v>
      </c>
      <c r="W12" s="95">
        <f t="shared" si="18"/>
        <v>3.1939432453991481</v>
      </c>
      <c r="X12" s="102">
        <f>'SỐ LIỆU TỔNG HỢP'!AF14</f>
        <v>51</v>
      </c>
      <c r="Y12" s="95">
        <f t="shared" si="19"/>
        <v>2.1262836511367458</v>
      </c>
      <c r="Z12" s="60">
        <v>3</v>
      </c>
      <c r="AA12" s="96" t="s">
        <v>15</v>
      </c>
      <c r="AB12" s="103" t="s">
        <v>14</v>
      </c>
      <c r="AC12" s="244">
        <f t="shared" si="0"/>
        <v>2.1336506609381791</v>
      </c>
      <c r="AD12" s="145">
        <f t="shared" si="1"/>
        <v>4.6331355808764734</v>
      </c>
      <c r="AE12" s="102">
        <f t="shared" si="2"/>
        <v>2.6060974217077049</v>
      </c>
      <c r="AF12" s="102">
        <f t="shared" si="3"/>
        <v>5.3899459027868097</v>
      </c>
      <c r="AG12" s="102" t="s">
        <v>130</v>
      </c>
      <c r="AH12" s="102">
        <f t="shared" si="4"/>
        <v>3.152064392523624</v>
      </c>
      <c r="AI12" s="102">
        <f t="shared" si="5"/>
        <v>3.1939432453991481</v>
      </c>
      <c r="AJ12" s="102">
        <f t="shared" si="6"/>
        <v>6.4668825201374682</v>
      </c>
      <c r="AK12" s="102">
        <f t="shared" si="7"/>
        <v>3.3382335408741728</v>
      </c>
      <c r="AL12" s="145">
        <f t="shared" si="8"/>
        <v>2.3921258549011486</v>
      </c>
      <c r="AM12" s="102">
        <f t="shared" si="9"/>
        <v>27.575719724369407</v>
      </c>
      <c r="AN12" s="104" t="s">
        <v>92</v>
      </c>
    </row>
    <row r="13" spans="1:40" s="105" customFormat="1" ht="21" customHeight="1" x14ac:dyDescent="0.3">
      <c r="A13" s="60">
        <v>4</v>
      </c>
      <c r="B13" s="96" t="s">
        <v>16</v>
      </c>
      <c r="C13" s="97" t="s">
        <v>17</v>
      </c>
      <c r="D13" s="98">
        <v>1990</v>
      </c>
      <c r="E13" s="99">
        <v>180</v>
      </c>
      <c r="F13" s="144">
        <f>'SỐ LIỆU TỔNG HỢP'!E15</f>
        <v>4.3899999999999997</v>
      </c>
      <c r="G13" s="100">
        <f t="shared" si="10"/>
        <v>7.6449146261729339</v>
      </c>
      <c r="H13" s="60">
        <f>'SỐ LIỆU TỔNG HỢP'!H15</f>
        <v>60</v>
      </c>
      <c r="I13" s="95">
        <f t="shared" si="11"/>
        <v>5.2201186514741158</v>
      </c>
      <c r="J13" s="59">
        <f>'SỐ LIỆU TỔNG HỢP'!K15</f>
        <v>7.81</v>
      </c>
      <c r="K13" s="95">
        <f t="shared" si="12"/>
        <v>5.220598531105443</v>
      </c>
      <c r="L13" s="60">
        <f>'SỐ LIỆU TỔNG HỢP'!N15</f>
        <v>265</v>
      </c>
      <c r="M13" s="95">
        <f t="shared" si="13"/>
        <v>4.539154842161043</v>
      </c>
      <c r="N13" s="60">
        <f>'SỐ LIỆU TỔNG HỢP'!Q15</f>
        <v>2899</v>
      </c>
      <c r="O13" s="95">
        <f t="shared" si="14"/>
        <v>7.4727448196603037</v>
      </c>
      <c r="P13" s="59">
        <f>'SỐ LIỆU TỔNG HỢP'!T15</f>
        <v>20.7</v>
      </c>
      <c r="Q13" s="95">
        <f t="shared" si="15"/>
        <v>7.8486227595394054</v>
      </c>
      <c r="R13" s="101">
        <f>'SỐ LIỆU TỔNG HỢP'!W15</f>
        <v>8.9</v>
      </c>
      <c r="S13" s="95">
        <f t="shared" si="16"/>
        <v>4.0085258941350137</v>
      </c>
      <c r="T13" s="60">
        <f>'SỐ LIỆU TỔNG HỢP'!Z15</f>
        <v>18</v>
      </c>
      <c r="U13" s="95">
        <f t="shared" si="17"/>
        <v>6.1011024168195149</v>
      </c>
      <c r="V13" s="59">
        <f>'SỐ LIỆU TỔNG HỢP'!AC15</f>
        <v>7.3</v>
      </c>
      <c r="W13" s="95">
        <f t="shared" si="18"/>
        <v>4.3383752483145406</v>
      </c>
      <c r="X13" s="102">
        <f>'SỐ LIỆU TỔNG HỢP'!AF15</f>
        <v>66</v>
      </c>
      <c r="Y13" s="95">
        <f t="shared" si="19"/>
        <v>8.9481622241058929</v>
      </c>
      <c r="Z13" s="60">
        <v>4</v>
      </c>
      <c r="AA13" s="96" t="s">
        <v>16</v>
      </c>
      <c r="AB13" s="103" t="s">
        <v>17</v>
      </c>
      <c r="AC13" s="244">
        <f t="shared" si="0"/>
        <v>7.6449146261729339</v>
      </c>
      <c r="AD13" s="145">
        <f t="shared" si="1"/>
        <v>5.2201186514741158</v>
      </c>
      <c r="AE13" s="102">
        <f t="shared" si="2"/>
        <v>5.220598531105443</v>
      </c>
      <c r="AF13" s="102">
        <f t="shared" si="3"/>
        <v>4.539154842161043</v>
      </c>
      <c r="AG13" s="102">
        <f t="shared" ref="AG13:AG25" si="20">Y13</f>
        <v>8.9481622241058929</v>
      </c>
      <c r="AH13" s="102">
        <f t="shared" si="4"/>
        <v>7.8486227595394054</v>
      </c>
      <c r="AI13" s="102">
        <f t="shared" si="5"/>
        <v>4.3383752483145406</v>
      </c>
      <c r="AJ13" s="102">
        <f t="shared" si="6"/>
        <v>7.4727448196603037</v>
      </c>
      <c r="AK13" s="102">
        <f t="shared" si="7"/>
        <v>4.0085258941350137</v>
      </c>
      <c r="AL13" s="145">
        <f t="shared" si="8"/>
        <v>6.1011024168195149</v>
      </c>
      <c r="AM13" s="102">
        <f t="shared" si="9"/>
        <v>51.232691702533685</v>
      </c>
      <c r="AN13" s="104" t="s">
        <v>90</v>
      </c>
    </row>
    <row r="14" spans="1:40" s="105" customFormat="1" ht="21" customHeight="1" x14ac:dyDescent="0.3">
      <c r="A14" s="60">
        <v>5</v>
      </c>
      <c r="B14" s="96" t="s">
        <v>18</v>
      </c>
      <c r="C14" s="97" t="s">
        <v>19</v>
      </c>
      <c r="D14" s="98">
        <v>1994</v>
      </c>
      <c r="E14" s="99">
        <v>182</v>
      </c>
      <c r="F14" s="143">
        <f>'SỐ LIỆU TỔNG HỢP'!E16</f>
        <v>4.45</v>
      </c>
      <c r="G14" s="100">
        <f t="shared" si="10"/>
        <v>6.4639294907654774</v>
      </c>
      <c r="H14" s="60">
        <f>'SỐ LIỆU TỔNG HỢP'!H16</f>
        <v>62</v>
      </c>
      <c r="I14" s="95">
        <f t="shared" si="11"/>
        <v>6.3940847926694007</v>
      </c>
      <c r="J14" s="59">
        <f>'SỐ LIỆU TỔNG HỢP'!K16</f>
        <v>7.56</v>
      </c>
      <c r="K14" s="95">
        <f t="shared" si="12"/>
        <v>2.2495745431534644</v>
      </c>
      <c r="L14" s="60">
        <f>'SỐ LIỆU TỔNG HỢP'!N16</f>
        <v>261</v>
      </c>
      <c r="M14" s="95">
        <f t="shared" si="13"/>
        <v>3.4047667613266883</v>
      </c>
      <c r="N14" s="60">
        <f>'SỐ LIỆU TỔNG HỢP'!Q16</f>
        <v>2870</v>
      </c>
      <c r="O14" s="95">
        <f t="shared" si="14"/>
        <v>4.2316329656422784</v>
      </c>
      <c r="P14" s="59">
        <f>'SỐ LIỆU TỔNG HỢP'!T16</f>
        <v>21.35</v>
      </c>
      <c r="Q14" s="95">
        <f t="shared" si="15"/>
        <v>6.4610032420120103</v>
      </c>
      <c r="R14" s="101">
        <f>'SỐ LIỆU TỔNG HỢP'!W16</f>
        <v>8.6</v>
      </c>
      <c r="S14" s="95">
        <f t="shared" si="16"/>
        <v>5.3491106006566946</v>
      </c>
      <c r="T14" s="60">
        <f>'SỐ LIỆU TỔNG HỢP'!Z16</f>
        <v>18</v>
      </c>
      <c r="U14" s="95">
        <f t="shared" si="17"/>
        <v>6.1011024168195149</v>
      </c>
      <c r="V14" s="59">
        <f>'SỐ LIỆU TỔNG HỢP'!AC16</f>
        <v>7.89</v>
      </c>
      <c r="W14" s="95">
        <f t="shared" si="18"/>
        <v>2.2283287429392877</v>
      </c>
      <c r="X14" s="102">
        <f>'SỐ LIỆU TỔNG HỢP'!AF16</f>
        <v>64</v>
      </c>
      <c r="Y14" s="95">
        <f t="shared" si="19"/>
        <v>8.0385784143766745</v>
      </c>
      <c r="Z14" s="60">
        <v>5</v>
      </c>
      <c r="AA14" s="96" t="s">
        <v>18</v>
      </c>
      <c r="AB14" s="103" t="s">
        <v>19</v>
      </c>
      <c r="AC14" s="244">
        <f t="shared" si="0"/>
        <v>6.4639294907654774</v>
      </c>
      <c r="AD14" s="145">
        <f t="shared" si="1"/>
        <v>6.3940847926694007</v>
      </c>
      <c r="AE14" s="102">
        <f t="shared" si="2"/>
        <v>2.2495745431534644</v>
      </c>
      <c r="AF14" s="102">
        <f t="shared" si="3"/>
        <v>3.4047667613266883</v>
      </c>
      <c r="AG14" s="102">
        <f t="shared" si="20"/>
        <v>8.0385784143766745</v>
      </c>
      <c r="AH14" s="102">
        <f t="shared" si="4"/>
        <v>6.4610032420120103</v>
      </c>
      <c r="AI14" s="102">
        <f t="shared" si="5"/>
        <v>2.2283287429392877</v>
      </c>
      <c r="AJ14" s="102">
        <f t="shared" si="6"/>
        <v>4.2316329656422784</v>
      </c>
      <c r="AK14" s="102">
        <f t="shared" si="7"/>
        <v>5.3491106006566946</v>
      </c>
      <c r="AL14" s="145">
        <f t="shared" si="8"/>
        <v>6.1011024168195149</v>
      </c>
      <c r="AM14" s="102">
        <f t="shared" si="9"/>
        <v>39.471898952885283</v>
      </c>
      <c r="AN14" s="104" t="s">
        <v>91</v>
      </c>
    </row>
    <row r="15" spans="1:40" s="105" customFormat="1" ht="21" customHeight="1" x14ac:dyDescent="0.3">
      <c r="A15" s="60">
        <v>6</v>
      </c>
      <c r="B15" s="96" t="s">
        <v>21</v>
      </c>
      <c r="C15" s="97" t="s">
        <v>20</v>
      </c>
      <c r="D15" s="98">
        <v>1992</v>
      </c>
      <c r="E15" s="99">
        <v>179</v>
      </c>
      <c r="F15" s="144">
        <f>'SỐ LIỆU TỔNG HỢP'!E17</f>
        <v>4.43</v>
      </c>
      <c r="G15" s="100">
        <f t="shared" si="10"/>
        <v>6.8575912025679688</v>
      </c>
      <c r="H15" s="60">
        <f>'SỐ LIỆU TỔNG HỢP'!H17</f>
        <v>55</v>
      </c>
      <c r="I15" s="95">
        <f t="shared" si="11"/>
        <v>2.2852032984859041</v>
      </c>
      <c r="J15" s="59">
        <f>'SỐ LIỆU TỔNG HỢP'!K17</f>
        <v>7.8230000000000004</v>
      </c>
      <c r="K15" s="95">
        <f t="shared" si="12"/>
        <v>5.3750917784789554</v>
      </c>
      <c r="L15" s="60">
        <f>'SỐ LIỆU TỔNG HỢP'!N17</f>
        <v>275</v>
      </c>
      <c r="M15" s="95">
        <f t="shared" si="13"/>
        <v>7.3751250442469303</v>
      </c>
      <c r="N15" s="60">
        <f>'SỐ LIỆU TỔNG HỢP'!Q17</f>
        <v>2863</v>
      </c>
      <c r="O15" s="95">
        <f t="shared" si="14"/>
        <v>3.4492956215689623</v>
      </c>
      <c r="P15" s="59">
        <f>'SỐ LIỆU TỔNG HỢP'!T17</f>
        <v>22.7</v>
      </c>
      <c r="Q15" s="95">
        <f t="shared" si="15"/>
        <v>3.5790242440705118</v>
      </c>
      <c r="R15" s="101">
        <f>'SỐ LIỆU TỔNG HỢP'!W17</f>
        <v>9.1</v>
      </c>
      <c r="S15" s="95">
        <f t="shared" si="16"/>
        <v>3.1148027564538983</v>
      </c>
      <c r="T15" s="60">
        <f>'SỐ LIỆU TỔNG HỢP'!Z17</f>
        <v>16</v>
      </c>
      <c r="U15" s="95">
        <f t="shared" si="17"/>
        <v>2.3921258549011486</v>
      </c>
      <c r="V15" s="59">
        <f>'SỐ LIỆU TỔNG HỢP'!AC17</f>
        <v>6.26</v>
      </c>
      <c r="W15" s="95">
        <f t="shared" si="18"/>
        <v>8.0577792577895639</v>
      </c>
      <c r="X15" s="102">
        <f>'SỐ LIỆU TỔNG HỢP'!AF17</f>
        <v>57.4</v>
      </c>
      <c r="Y15" s="95">
        <f t="shared" si="19"/>
        <v>5.0369518422702484</v>
      </c>
      <c r="Z15" s="60">
        <v>6</v>
      </c>
      <c r="AA15" s="96" t="s">
        <v>21</v>
      </c>
      <c r="AB15" s="103" t="s">
        <v>20</v>
      </c>
      <c r="AC15" s="244">
        <f t="shared" si="0"/>
        <v>6.8575912025679688</v>
      </c>
      <c r="AD15" s="145">
        <f t="shared" si="1"/>
        <v>2.2852032984859041</v>
      </c>
      <c r="AE15" s="102">
        <f t="shared" si="2"/>
        <v>5.3750917784789554</v>
      </c>
      <c r="AF15" s="102">
        <f t="shared" si="3"/>
        <v>7.3751250442469303</v>
      </c>
      <c r="AG15" s="102">
        <f t="shared" si="20"/>
        <v>5.0369518422702484</v>
      </c>
      <c r="AH15" s="102">
        <f t="shared" si="4"/>
        <v>3.5790242440705118</v>
      </c>
      <c r="AI15" s="102">
        <f t="shared" si="5"/>
        <v>8.0577792577895639</v>
      </c>
      <c r="AJ15" s="102">
        <f t="shared" si="6"/>
        <v>3.4492956215689623</v>
      </c>
      <c r="AK15" s="102">
        <f t="shared" si="7"/>
        <v>3.1148027564538983</v>
      </c>
      <c r="AL15" s="145">
        <f t="shared" si="8"/>
        <v>2.3921258549011486</v>
      </c>
      <c r="AM15" s="102">
        <f t="shared" si="9"/>
        <v>42.016062289479045</v>
      </c>
      <c r="AN15" s="104" t="s">
        <v>91</v>
      </c>
    </row>
    <row r="16" spans="1:40" s="105" customFormat="1" ht="21" customHeight="1" x14ac:dyDescent="0.3">
      <c r="A16" s="60">
        <v>7</v>
      </c>
      <c r="B16" s="96" t="s">
        <v>22</v>
      </c>
      <c r="C16" s="97" t="s">
        <v>23</v>
      </c>
      <c r="D16" s="98">
        <v>1993</v>
      </c>
      <c r="E16" s="99">
        <v>177</v>
      </c>
      <c r="F16" s="144">
        <f>'SỐ LIỆU TỔNG HỢP'!E18</f>
        <v>4.53</v>
      </c>
      <c r="G16" s="100">
        <f t="shared" si="10"/>
        <v>4.8892826435555481</v>
      </c>
      <c r="H16" s="60">
        <f>'SỐ LIỆU TỔNG HỢP'!H18</f>
        <v>55</v>
      </c>
      <c r="I16" s="95">
        <f t="shared" si="11"/>
        <v>2.2852032984859041</v>
      </c>
      <c r="J16" s="59">
        <f>'SỐ LIỆU TỔNG HỢP'!K18</f>
        <v>8.06</v>
      </c>
      <c r="K16" s="95">
        <f t="shared" si="12"/>
        <v>8.1916225190574323</v>
      </c>
      <c r="L16" s="60">
        <f>'SỐ LIỆU TỔNG HỢP'!N18</f>
        <v>270</v>
      </c>
      <c r="M16" s="95">
        <f t="shared" si="13"/>
        <v>5.9571399432039875</v>
      </c>
      <c r="N16" s="60">
        <f>'SỐ LIỆU TỔNG HỢP'!Q18</f>
        <v>2895</v>
      </c>
      <c r="O16" s="95">
        <f t="shared" si="14"/>
        <v>7.025694908761265</v>
      </c>
      <c r="P16" s="59">
        <f>'SỐ LIỆU TỔNG HỢP'!T18</f>
        <v>23.3</v>
      </c>
      <c r="Q16" s="95">
        <f t="shared" si="15"/>
        <v>2.298144689429841</v>
      </c>
      <c r="R16" s="101">
        <f>'SỐ LIỆU TỔNG HỢP'!W18</f>
        <v>8.58</v>
      </c>
      <c r="S16" s="95">
        <f t="shared" si="16"/>
        <v>5.4384829144248048</v>
      </c>
      <c r="T16" s="60">
        <f>'SỐ LIỆU TỔNG HỢP'!Z18</f>
        <v>17</v>
      </c>
      <c r="U16" s="95">
        <f t="shared" si="17"/>
        <v>4.246614135860332</v>
      </c>
      <c r="V16" s="59">
        <f>'SỐ LIỆU TỔNG HỢP'!AC18</f>
        <v>7.55</v>
      </c>
      <c r="W16" s="95">
        <f t="shared" si="18"/>
        <v>3.444287746036891</v>
      </c>
      <c r="X16" s="102">
        <f>'SỐ LIỆU TỔNG HỢP'!AF18</f>
        <v>57</v>
      </c>
      <c r="Y16" s="95">
        <f t="shared" si="19"/>
        <v>4.8550350803244049</v>
      </c>
      <c r="Z16" s="60">
        <v>7</v>
      </c>
      <c r="AA16" s="96" t="s">
        <v>22</v>
      </c>
      <c r="AB16" s="103" t="s">
        <v>23</v>
      </c>
      <c r="AC16" s="244">
        <f t="shared" si="0"/>
        <v>4.8892826435555481</v>
      </c>
      <c r="AD16" s="145">
        <f t="shared" si="1"/>
        <v>2.2852032984859041</v>
      </c>
      <c r="AE16" s="102">
        <f t="shared" si="2"/>
        <v>8.1916225190574323</v>
      </c>
      <c r="AF16" s="102">
        <f t="shared" si="3"/>
        <v>5.9571399432039875</v>
      </c>
      <c r="AG16" s="102">
        <f t="shared" si="20"/>
        <v>4.8550350803244049</v>
      </c>
      <c r="AH16" s="102">
        <f t="shared" si="4"/>
        <v>2.298144689429841</v>
      </c>
      <c r="AI16" s="102">
        <f t="shared" si="5"/>
        <v>3.444287746036891</v>
      </c>
      <c r="AJ16" s="102">
        <f t="shared" si="6"/>
        <v>7.025694908761265</v>
      </c>
      <c r="AK16" s="102">
        <f t="shared" si="7"/>
        <v>5.4384829144248048</v>
      </c>
      <c r="AL16" s="145">
        <f t="shared" si="8"/>
        <v>4.246614135860332</v>
      </c>
      <c r="AM16" s="102">
        <f t="shared" si="9"/>
        <v>38.946410828855278</v>
      </c>
      <c r="AN16" s="104" t="s">
        <v>91</v>
      </c>
    </row>
    <row r="17" spans="1:40" s="105" customFormat="1" ht="21" customHeight="1" x14ac:dyDescent="0.3">
      <c r="A17" s="60">
        <v>8</v>
      </c>
      <c r="B17" s="96" t="s">
        <v>24</v>
      </c>
      <c r="C17" s="97" t="s">
        <v>25</v>
      </c>
      <c r="D17" s="98">
        <v>1994</v>
      </c>
      <c r="E17" s="99">
        <v>177</v>
      </c>
      <c r="F17" s="144">
        <f>'SỐ LIỆU TỔNG HỢP'!E19</f>
        <v>4.75</v>
      </c>
      <c r="G17" s="100">
        <f t="shared" si="10"/>
        <v>0.55900381372824892</v>
      </c>
      <c r="H17" s="60">
        <f>'SỐ LIỆU TỔNG HỢP'!H19</f>
        <v>60</v>
      </c>
      <c r="I17" s="95">
        <f t="shared" si="11"/>
        <v>5.2201186514741158</v>
      </c>
      <c r="J17" s="59">
        <f>'SỐ LIỆU TỔNG HỢP'!K19</f>
        <v>7.79</v>
      </c>
      <c r="K17" s="95">
        <f t="shared" si="12"/>
        <v>4.9829166120692898</v>
      </c>
      <c r="L17" s="60">
        <f>'SỐ LIỆU TỔNG HỢP'!N19</f>
        <v>280</v>
      </c>
      <c r="M17" s="95">
        <f>5+2*(L17-$L$26)/$L$27</f>
        <v>8.7931101452898748</v>
      </c>
      <c r="N17" s="60">
        <f>'SỐ LIỆU TỔNG HỢP'!Q19</f>
        <v>2910</v>
      </c>
      <c r="O17" s="95">
        <f t="shared" si="14"/>
        <v>8.702132074632658</v>
      </c>
      <c r="P17" s="59">
        <f>'SỐ LIỆU TỔNG HỢP'!T19</f>
        <v>23.45</v>
      </c>
      <c r="Q17" s="95">
        <f t="shared" si="15"/>
        <v>1.977924800769677</v>
      </c>
      <c r="R17" s="101">
        <f>'SỐ LIỆU TỔNG HỢP'!W19</f>
        <v>9.25</v>
      </c>
      <c r="S17" s="95">
        <f t="shared" si="16"/>
        <v>2.4445104031930578</v>
      </c>
      <c r="T17" s="60">
        <f>'SỐ LIỆU TỔNG HỢP'!Z19</f>
        <v>18</v>
      </c>
      <c r="U17" s="95">
        <f t="shared" si="17"/>
        <v>6.1011024168195149</v>
      </c>
      <c r="V17" s="59">
        <f>'SỐ LIỆU TỔNG HỢP'!AC19</f>
        <v>7.56</v>
      </c>
      <c r="W17" s="95">
        <f t="shared" si="18"/>
        <v>3.4085242459457854</v>
      </c>
      <c r="X17" s="102">
        <f>'SỐ LIỆU TỔNG HỢP'!AF19</f>
        <v>58</v>
      </c>
      <c r="Y17" s="95">
        <f t="shared" si="19"/>
        <v>5.309826985189015</v>
      </c>
      <c r="Z17" s="60">
        <v>8</v>
      </c>
      <c r="AA17" s="96" t="s">
        <v>24</v>
      </c>
      <c r="AB17" s="103" t="s">
        <v>25</v>
      </c>
      <c r="AC17" s="244">
        <f t="shared" si="0"/>
        <v>0.55900381372824892</v>
      </c>
      <c r="AD17" s="145">
        <f t="shared" si="1"/>
        <v>5.2201186514741158</v>
      </c>
      <c r="AE17" s="102">
        <f t="shared" si="2"/>
        <v>4.9829166120692898</v>
      </c>
      <c r="AF17" s="102">
        <f t="shared" si="3"/>
        <v>8.7931101452898748</v>
      </c>
      <c r="AG17" s="102">
        <f t="shared" si="20"/>
        <v>5.309826985189015</v>
      </c>
      <c r="AH17" s="102">
        <f t="shared" si="4"/>
        <v>1.977924800769677</v>
      </c>
      <c r="AI17" s="102">
        <f t="shared" si="5"/>
        <v>3.4085242459457854</v>
      </c>
      <c r="AJ17" s="102">
        <f t="shared" si="6"/>
        <v>8.702132074632658</v>
      </c>
      <c r="AK17" s="102">
        <f t="shared" si="7"/>
        <v>2.4445104031930578</v>
      </c>
      <c r="AL17" s="145">
        <f t="shared" si="8"/>
        <v>6.1011024168195149</v>
      </c>
      <c r="AM17" s="102">
        <f t="shared" si="9"/>
        <v>38.953557329098672</v>
      </c>
      <c r="AN17" s="104" t="s">
        <v>92</v>
      </c>
    </row>
    <row r="18" spans="1:40" s="105" customFormat="1" ht="21" customHeight="1" x14ac:dyDescent="0.3">
      <c r="A18" s="60">
        <v>9</v>
      </c>
      <c r="B18" s="96" t="s">
        <v>27</v>
      </c>
      <c r="C18" s="97" t="s">
        <v>26</v>
      </c>
      <c r="D18" s="98">
        <v>1992</v>
      </c>
      <c r="E18" s="99">
        <v>180</v>
      </c>
      <c r="F18" s="153">
        <f>'SỐ LIỆU TỔNG HỢP'!E20</f>
        <v>4.3499999999999996</v>
      </c>
      <c r="G18" s="100">
        <f t="shared" si="10"/>
        <v>8.432238049777899</v>
      </c>
      <c r="H18" s="60">
        <f>'SỐ LIỆU TỔNG HỢP'!H20</f>
        <v>64</v>
      </c>
      <c r="I18" s="95">
        <f t="shared" si="11"/>
        <v>7.5680509338646855</v>
      </c>
      <c r="J18" s="59">
        <f>'SỐ LIỆU TỔNG HỢP'!K20</f>
        <v>7.91</v>
      </c>
      <c r="K18" s="95">
        <f t="shared" si="12"/>
        <v>6.4090081262862402</v>
      </c>
      <c r="L18" s="60">
        <f>'SỐ LIỆU TỔNG HỢP'!N20</f>
        <v>280</v>
      </c>
      <c r="M18" s="95">
        <f t="shared" si="13"/>
        <v>8.7931101452898748</v>
      </c>
      <c r="N18" s="60">
        <f>'SỐ LIỆU TỔNG HỢP'!Q20</f>
        <v>2867</v>
      </c>
      <c r="O18" s="95">
        <f t="shared" si="14"/>
        <v>3.8963455324680001</v>
      </c>
      <c r="P18" s="59">
        <f>'SỐ LIỆU TỔNG HỢP'!T20</f>
        <v>22.61</v>
      </c>
      <c r="Q18" s="95">
        <f t="shared" si="15"/>
        <v>3.7711561772666116</v>
      </c>
      <c r="R18" s="101">
        <f>'SỐ LIỆU TỔNG HỢP'!W20</f>
        <v>9.89</v>
      </c>
      <c r="S18" s="95">
        <f t="shared" si="16"/>
        <v>-0.41540363738652442</v>
      </c>
      <c r="T18" s="60">
        <f>'SỐ LIỆU TỔNG HỢP'!Z20</f>
        <v>17</v>
      </c>
      <c r="U18" s="95">
        <f t="shared" si="17"/>
        <v>4.246614135860332</v>
      </c>
      <c r="V18" s="59">
        <f>'SỐ LIỆU TỔNG HỢP'!AC20</f>
        <v>7.35</v>
      </c>
      <c r="W18" s="95">
        <f t="shared" si="18"/>
        <v>4.1595577478590116</v>
      </c>
      <c r="X18" s="102">
        <f>'SỐ LIỆU TỔNG HỢP'!AF20</f>
        <v>52</v>
      </c>
      <c r="Y18" s="95">
        <f t="shared" si="19"/>
        <v>2.5810755560013559</v>
      </c>
      <c r="Z18" s="60">
        <v>9</v>
      </c>
      <c r="AA18" s="96" t="s">
        <v>27</v>
      </c>
      <c r="AB18" s="103" t="s">
        <v>26</v>
      </c>
      <c r="AC18" s="244">
        <f t="shared" si="0"/>
        <v>8.432238049777899</v>
      </c>
      <c r="AD18" s="145">
        <f t="shared" si="1"/>
        <v>7.5680509338646855</v>
      </c>
      <c r="AE18" s="102">
        <f t="shared" si="2"/>
        <v>6.4090081262862402</v>
      </c>
      <c r="AF18" s="102">
        <f t="shared" si="3"/>
        <v>8.7931101452898748</v>
      </c>
      <c r="AG18" s="102">
        <f t="shared" si="20"/>
        <v>2.5810755560013559</v>
      </c>
      <c r="AH18" s="102">
        <f t="shared" si="4"/>
        <v>3.7711561772666116</v>
      </c>
      <c r="AI18" s="102">
        <f t="shared" si="5"/>
        <v>4.1595577478590116</v>
      </c>
      <c r="AJ18" s="102">
        <f t="shared" si="6"/>
        <v>3.8963455324680001</v>
      </c>
      <c r="AK18" s="102">
        <f t="shared" si="7"/>
        <v>-0.41540363738652442</v>
      </c>
      <c r="AL18" s="145">
        <f t="shared" si="8"/>
        <v>4.246614135860332</v>
      </c>
      <c r="AM18" s="102">
        <f t="shared" si="9"/>
        <v>45.610542268813674</v>
      </c>
      <c r="AN18" s="104" t="s">
        <v>91</v>
      </c>
    </row>
    <row r="19" spans="1:40" s="105" customFormat="1" ht="21" customHeight="1" x14ac:dyDescent="0.3">
      <c r="A19" s="60">
        <v>10</v>
      </c>
      <c r="B19" s="108" t="s">
        <v>28</v>
      </c>
      <c r="C19" s="109" t="s">
        <v>29</v>
      </c>
      <c r="D19" s="98">
        <v>1990</v>
      </c>
      <c r="E19" s="99">
        <v>176</v>
      </c>
      <c r="F19" s="144">
        <f>'SỐ LIỆU TỔNG HỢP'!E21</f>
        <v>4.6500000000000004</v>
      </c>
      <c r="G19" s="100">
        <f t="shared" si="10"/>
        <v>2.5273123727406528</v>
      </c>
      <c r="H19" s="60">
        <f>'SỐ LIỆU TỔNG HỢP'!H21</f>
        <v>58</v>
      </c>
      <c r="I19" s="95">
        <f t="shared" si="11"/>
        <v>4.0461525102788309</v>
      </c>
      <c r="J19" s="59">
        <f>'SỐ LIỆU TỔNG HỢP'!K21</f>
        <v>7.97</v>
      </c>
      <c r="K19" s="95">
        <f t="shared" si="12"/>
        <v>7.1220538833947105</v>
      </c>
      <c r="L19" s="60">
        <f>'SỐ LIỆU TỔNG HỢP'!N21</f>
        <v>264</v>
      </c>
      <c r="M19" s="95">
        <f t="shared" si="13"/>
        <v>4.2555578219524541</v>
      </c>
      <c r="N19" s="60">
        <f>'SỐ LIỆU TỔNG HỢP'!Q21</f>
        <v>2863</v>
      </c>
      <c r="O19" s="95">
        <f t="shared" si="14"/>
        <v>3.4492956215689623</v>
      </c>
      <c r="P19" s="59">
        <f>'SỐ LIỆU TỔNG HỢP'!T21</f>
        <v>21.89</v>
      </c>
      <c r="Q19" s="95">
        <f t="shared" si="15"/>
        <v>5.3082116428354107</v>
      </c>
      <c r="R19" s="101">
        <f>'SỐ LIỆU TỔNG HỢP'!W21</f>
        <v>8.57</v>
      </c>
      <c r="S19" s="95">
        <f t="shared" si="16"/>
        <v>5.4831690713088594</v>
      </c>
      <c r="T19" s="60">
        <f>'SỐ LIỆU TỔNG HỢP'!Z21</f>
        <v>17</v>
      </c>
      <c r="U19" s="95">
        <f t="shared" si="17"/>
        <v>4.246614135860332</v>
      </c>
      <c r="V19" s="59">
        <f>'SỐ LIỆU TỔNG HỢP'!AC21</f>
        <v>6.45</v>
      </c>
      <c r="W19" s="95">
        <f t="shared" si="18"/>
        <v>7.3782727560585482</v>
      </c>
      <c r="X19" s="102">
        <f>'SỐ LIỆU TỔNG HỢP'!AF21</f>
        <v>56</v>
      </c>
      <c r="Y19" s="95">
        <f t="shared" si="19"/>
        <v>4.4002431754597948</v>
      </c>
      <c r="Z19" s="60">
        <v>10</v>
      </c>
      <c r="AA19" s="108" t="s">
        <v>28</v>
      </c>
      <c r="AB19" s="128" t="s">
        <v>29</v>
      </c>
      <c r="AC19" s="244">
        <f t="shared" si="0"/>
        <v>2.5273123727406528</v>
      </c>
      <c r="AD19" s="145">
        <f t="shared" si="1"/>
        <v>4.0461525102788309</v>
      </c>
      <c r="AE19" s="102">
        <f t="shared" si="2"/>
        <v>7.1220538833947105</v>
      </c>
      <c r="AF19" s="102">
        <f t="shared" si="3"/>
        <v>4.2555578219524541</v>
      </c>
      <c r="AG19" s="102">
        <f t="shared" si="20"/>
        <v>4.4002431754597948</v>
      </c>
      <c r="AH19" s="102">
        <f t="shared" si="4"/>
        <v>5.3082116428354107</v>
      </c>
      <c r="AI19" s="102">
        <f t="shared" si="5"/>
        <v>7.3782727560585482</v>
      </c>
      <c r="AJ19" s="102">
        <f t="shared" si="6"/>
        <v>3.4492956215689623</v>
      </c>
      <c r="AK19" s="102">
        <f t="shared" si="7"/>
        <v>5.4831690713088594</v>
      </c>
      <c r="AL19" s="145">
        <f t="shared" si="8"/>
        <v>4.246614135860332</v>
      </c>
      <c r="AM19" s="102">
        <f t="shared" si="9"/>
        <v>38.487099784289363</v>
      </c>
      <c r="AN19" s="104" t="s">
        <v>91</v>
      </c>
    </row>
    <row r="20" spans="1:40" s="105" customFormat="1" ht="21" customHeight="1" x14ac:dyDescent="0.3">
      <c r="A20" s="129">
        <v>11</v>
      </c>
      <c r="B20" s="157" t="s">
        <v>31</v>
      </c>
      <c r="C20" s="109" t="s">
        <v>32</v>
      </c>
      <c r="D20" s="130">
        <v>1990</v>
      </c>
      <c r="E20" s="99">
        <v>180</v>
      </c>
      <c r="F20" s="155">
        <f>'SỐ LIỆU TỔNG HỢP'!E22</f>
        <v>4.51</v>
      </c>
      <c r="G20" s="100">
        <f t="shared" si="10"/>
        <v>5.2829443553580386</v>
      </c>
      <c r="H20" s="60">
        <f>'SỐ LIỆU TỔNG HỢP'!H22</f>
        <v>56</v>
      </c>
      <c r="I20" s="95">
        <f t="shared" si="11"/>
        <v>2.8721863690835465</v>
      </c>
      <c r="J20" s="59">
        <f>'SỐ LIỆU TỔNG HỢP'!K22</f>
        <v>7.8</v>
      </c>
      <c r="K20" s="95">
        <f t="shared" si="12"/>
        <v>5.101757571587366</v>
      </c>
      <c r="L20" s="60">
        <f>'SỐ LIỆU TỔNG HỢP'!N22</f>
        <v>268</v>
      </c>
      <c r="M20" s="95">
        <f t="shared" si="13"/>
        <v>5.3899459027868097</v>
      </c>
      <c r="N20" s="60">
        <f>'SỐ LIỆU TỔNG HỢP'!Q22</f>
        <v>2873</v>
      </c>
      <c r="O20" s="95">
        <f t="shared" si="14"/>
        <v>4.5669203988165572</v>
      </c>
      <c r="P20" s="59">
        <f>'SỐ LIỆU TỔNG HỢP'!T22</f>
        <v>21.85</v>
      </c>
      <c r="Q20" s="95">
        <f t="shared" si="15"/>
        <v>5.3936036131447871</v>
      </c>
      <c r="R20" s="101">
        <f>'SỐ LIỆU TỔNG HỢP'!W22</f>
        <v>8.3800000000000008</v>
      </c>
      <c r="S20" s="95">
        <f t="shared" si="16"/>
        <v>6.3322060521059207</v>
      </c>
      <c r="T20" s="60">
        <f>'SỐ LIỆU TỔNG HỢP'!Z22</f>
        <v>19</v>
      </c>
      <c r="U20" s="95">
        <f t="shared" si="17"/>
        <v>7.9555906977786979</v>
      </c>
      <c r="V20" s="59">
        <f>'SỐ LIỆU TỔNG HỢP'!AC22</f>
        <v>6.51</v>
      </c>
      <c r="W20" s="95">
        <f t="shared" si="18"/>
        <v>7.1636917555119144</v>
      </c>
      <c r="X20" s="102">
        <f>'SỐ LIỆU TỔNG HỢP'!AF22</f>
        <v>55</v>
      </c>
      <c r="Y20" s="95">
        <f t="shared" si="19"/>
        <v>3.9454512705951852</v>
      </c>
      <c r="Z20" s="129">
        <v>11</v>
      </c>
      <c r="AA20" s="157" t="s">
        <v>31</v>
      </c>
      <c r="AB20" s="128" t="s">
        <v>32</v>
      </c>
      <c r="AC20" s="244">
        <f t="shared" si="0"/>
        <v>5.2829443553580386</v>
      </c>
      <c r="AD20" s="145">
        <f t="shared" si="1"/>
        <v>2.8721863690835465</v>
      </c>
      <c r="AE20" s="102">
        <f t="shared" si="2"/>
        <v>5.101757571587366</v>
      </c>
      <c r="AF20" s="102">
        <f t="shared" si="3"/>
        <v>5.3899459027868097</v>
      </c>
      <c r="AG20" s="102">
        <f t="shared" si="20"/>
        <v>3.9454512705951852</v>
      </c>
      <c r="AH20" s="102">
        <f t="shared" si="4"/>
        <v>5.3936036131447871</v>
      </c>
      <c r="AI20" s="102">
        <f t="shared" si="5"/>
        <v>7.1636917555119144</v>
      </c>
      <c r="AJ20" s="102">
        <f t="shared" si="6"/>
        <v>4.5669203988165572</v>
      </c>
      <c r="AK20" s="102">
        <f t="shared" si="7"/>
        <v>6.3322060521059207</v>
      </c>
      <c r="AL20" s="145">
        <f t="shared" si="8"/>
        <v>7.9555906977786979</v>
      </c>
      <c r="AM20" s="102">
        <f t="shared" si="9"/>
        <v>39.716501236884206</v>
      </c>
      <c r="AN20" s="104" t="s">
        <v>91</v>
      </c>
    </row>
    <row r="21" spans="1:40" s="105" customFormat="1" ht="21" customHeight="1" x14ac:dyDescent="0.3">
      <c r="A21" s="129">
        <v>12</v>
      </c>
      <c r="B21" s="131" t="s">
        <v>21</v>
      </c>
      <c r="C21" s="97" t="s">
        <v>20</v>
      </c>
      <c r="D21" s="130">
        <v>1991</v>
      </c>
      <c r="E21" s="99">
        <v>179</v>
      </c>
      <c r="F21" s="155">
        <f>'SỐ LIỆU TỔNG HỢP'!E23</f>
        <v>4.53</v>
      </c>
      <c r="G21" s="100">
        <f t="shared" si="10"/>
        <v>4.8892826435555481</v>
      </c>
      <c r="H21" s="60">
        <f>'SỐ LIỆU TỔNG HỢP'!H23</f>
        <v>60</v>
      </c>
      <c r="I21" s="95">
        <f t="shared" si="11"/>
        <v>5.2201186514741158</v>
      </c>
      <c r="J21" s="59">
        <f>'SỐ LIỆU TỔNG HỢP'!K23</f>
        <v>7.85</v>
      </c>
      <c r="K21" s="95">
        <f t="shared" si="12"/>
        <v>5.6959623691777601</v>
      </c>
      <c r="L21" s="60">
        <f>'SỐ LIỆU TỔNG HỢP'!N23</f>
        <v>270</v>
      </c>
      <c r="M21" s="95">
        <f t="shared" si="13"/>
        <v>5.9571399432039875</v>
      </c>
      <c r="N21" s="60">
        <f>'SỐ LIỆU TỔNG HỢP'!Q23</f>
        <v>2880</v>
      </c>
      <c r="O21" s="95">
        <f t="shared" si="14"/>
        <v>5.3492577428898738</v>
      </c>
      <c r="P21" s="59">
        <f>'SỐ LIỆU TỔNG HỢP'!T23</f>
        <v>22.07</v>
      </c>
      <c r="Q21" s="95">
        <f t="shared" si="15"/>
        <v>4.9239477764432111</v>
      </c>
      <c r="R21" s="101">
        <f>'SỐ LIỆU TỔNG HỢP'!W23</f>
        <v>8.58</v>
      </c>
      <c r="S21" s="95">
        <f t="shared" si="16"/>
        <v>5.4384829144248048</v>
      </c>
      <c r="T21" s="60">
        <f>'SỐ LIỆU TỔNG HỢP'!Z23</f>
        <v>19</v>
      </c>
      <c r="U21" s="95">
        <f t="shared" si="17"/>
        <v>7.9555906977786979</v>
      </c>
      <c r="V21" s="59">
        <f>'SỐ LIỆU TỔNG HỢP'!AC23</f>
        <v>7.52</v>
      </c>
      <c r="W21" s="95">
        <f t="shared" si="18"/>
        <v>3.5515782463102097</v>
      </c>
      <c r="X21" s="102">
        <f>'SỐ LIỆU TỔNG HỢP'!AF23</f>
        <v>60.5</v>
      </c>
      <c r="Y21" s="95">
        <f t="shared" si="19"/>
        <v>6.4468067473505393</v>
      </c>
      <c r="Z21" s="129">
        <v>12</v>
      </c>
      <c r="AA21" s="131" t="s">
        <v>21</v>
      </c>
      <c r="AB21" s="103" t="s">
        <v>20</v>
      </c>
      <c r="AC21" s="244">
        <f t="shared" si="0"/>
        <v>4.8892826435555481</v>
      </c>
      <c r="AD21" s="145">
        <f t="shared" si="1"/>
        <v>5.2201186514741158</v>
      </c>
      <c r="AE21" s="102">
        <f t="shared" si="2"/>
        <v>5.6959623691777601</v>
      </c>
      <c r="AF21" s="102">
        <f t="shared" si="3"/>
        <v>5.9571399432039875</v>
      </c>
      <c r="AG21" s="102">
        <f t="shared" si="20"/>
        <v>6.4468067473505393</v>
      </c>
      <c r="AH21" s="102">
        <f t="shared" si="4"/>
        <v>4.9239477764432111</v>
      </c>
      <c r="AI21" s="102">
        <f t="shared" si="5"/>
        <v>3.5515782463102097</v>
      </c>
      <c r="AJ21" s="102">
        <f t="shared" si="6"/>
        <v>5.3492577428898738</v>
      </c>
      <c r="AK21" s="102">
        <f t="shared" si="7"/>
        <v>5.4384829144248048</v>
      </c>
      <c r="AL21" s="145">
        <f t="shared" si="8"/>
        <v>7.9555906977786979</v>
      </c>
      <c r="AM21" s="102">
        <f t="shared" si="9"/>
        <v>42.034094120405243</v>
      </c>
      <c r="AN21" s="104" t="s">
        <v>91</v>
      </c>
    </row>
    <row r="22" spans="1:40" s="105" customFormat="1" ht="21" customHeight="1" x14ac:dyDescent="0.3">
      <c r="A22" s="129">
        <v>13</v>
      </c>
      <c r="B22" s="131" t="s">
        <v>34</v>
      </c>
      <c r="C22" s="97" t="s">
        <v>78</v>
      </c>
      <c r="D22" s="130">
        <v>1992</v>
      </c>
      <c r="E22" s="99">
        <v>174</v>
      </c>
      <c r="F22" s="158">
        <f>'SỐ LIỆU TỔNG HỢP'!E24</f>
        <v>4.57</v>
      </c>
      <c r="G22" s="100">
        <f t="shared" si="10"/>
        <v>4.101959219950583</v>
      </c>
      <c r="H22" s="60">
        <f>'SỐ LIỆU TỔNG HỢP'!H24</f>
        <v>62</v>
      </c>
      <c r="I22" s="95">
        <f t="shared" si="11"/>
        <v>6.3940847926694007</v>
      </c>
      <c r="J22" s="59">
        <f>'SỐ LIỆU TỔNG HỢP'!K24</f>
        <v>7.63</v>
      </c>
      <c r="K22" s="95">
        <f t="shared" si="12"/>
        <v>3.0814612597800215</v>
      </c>
      <c r="L22" s="60">
        <f>'SỐ LIỆU TỔNG HỢP'!N24</f>
        <v>263</v>
      </c>
      <c r="M22" s="95">
        <f t="shared" si="13"/>
        <v>3.9719608017438657</v>
      </c>
      <c r="N22" s="60">
        <f>'SỐ LIỆU TỔNG HỢP'!Q24</f>
        <v>2865</v>
      </c>
      <c r="O22" s="95">
        <f t="shared" si="14"/>
        <v>3.6728205770184812</v>
      </c>
      <c r="P22" s="59">
        <f>'SỐ LIỆU TỔNG HỢP'!T24</f>
        <v>22</v>
      </c>
      <c r="Q22" s="95">
        <f t="shared" si="15"/>
        <v>5.0733837244846232</v>
      </c>
      <c r="R22" s="101">
        <f>'SỐ LIỆU TỔNG HỢP'!W24</f>
        <v>8.48</v>
      </c>
      <c r="S22" s="95">
        <f t="shared" si="16"/>
        <v>5.8853444832653627</v>
      </c>
      <c r="T22" s="60">
        <f>'SỐ LIỆU TỔNG HỢP'!Z24</f>
        <v>19</v>
      </c>
      <c r="U22" s="95">
        <f t="shared" si="17"/>
        <v>7.9555906977786979</v>
      </c>
      <c r="V22" s="59">
        <f>'SỐ LIỆU TỔNG HỢP'!AC24</f>
        <v>7.22</v>
      </c>
      <c r="W22" s="95">
        <f t="shared" si="18"/>
        <v>4.6244832490433891</v>
      </c>
      <c r="X22" s="102">
        <f>'SỐ LIỆU TỔNG HỢP'!AF24</f>
        <v>61.2</v>
      </c>
      <c r="Y22" s="95">
        <f t="shared" si="19"/>
        <v>6.7651610807557674</v>
      </c>
      <c r="Z22" s="129">
        <v>13</v>
      </c>
      <c r="AA22" s="131" t="s">
        <v>34</v>
      </c>
      <c r="AB22" s="103" t="s">
        <v>78</v>
      </c>
      <c r="AC22" s="244">
        <f t="shared" si="0"/>
        <v>4.101959219950583</v>
      </c>
      <c r="AD22" s="145">
        <f t="shared" si="1"/>
        <v>6.3940847926694007</v>
      </c>
      <c r="AE22" s="102">
        <f t="shared" si="2"/>
        <v>3.0814612597800215</v>
      </c>
      <c r="AF22" s="102">
        <f t="shared" si="3"/>
        <v>3.9719608017438657</v>
      </c>
      <c r="AG22" s="102">
        <f t="shared" si="20"/>
        <v>6.7651610807557674</v>
      </c>
      <c r="AH22" s="102">
        <f t="shared" si="4"/>
        <v>5.0733837244846232</v>
      </c>
      <c r="AI22" s="102">
        <f t="shared" si="5"/>
        <v>4.6244832490433891</v>
      </c>
      <c r="AJ22" s="102">
        <f t="shared" si="6"/>
        <v>3.6728205770184812</v>
      </c>
      <c r="AK22" s="102">
        <f t="shared" si="7"/>
        <v>5.8853444832653627</v>
      </c>
      <c r="AL22" s="145">
        <f t="shared" si="8"/>
        <v>7.9555906977786979</v>
      </c>
      <c r="AM22" s="102">
        <f t="shared" si="9"/>
        <v>37.685314705446132</v>
      </c>
      <c r="AN22" s="104" t="s">
        <v>91</v>
      </c>
    </row>
    <row r="23" spans="1:40" s="105" customFormat="1" ht="21" customHeight="1" x14ac:dyDescent="0.3">
      <c r="A23" s="129">
        <v>14</v>
      </c>
      <c r="B23" s="132" t="s">
        <v>35</v>
      </c>
      <c r="C23" s="133" t="s">
        <v>33</v>
      </c>
      <c r="D23" s="130">
        <v>1993</v>
      </c>
      <c r="E23" s="60">
        <v>174</v>
      </c>
      <c r="F23" s="156">
        <f>'SỐ LIỆU TỔNG HỢP'!E25</f>
        <v>4.59</v>
      </c>
      <c r="G23" s="100">
        <f t="shared" si="10"/>
        <v>3.7082975081481093</v>
      </c>
      <c r="H23" s="60">
        <f>'SỐ LIỆU TỔNG HỢP'!H25</f>
        <v>57</v>
      </c>
      <c r="I23" s="95">
        <f t="shared" si="11"/>
        <v>3.4591694396811885</v>
      </c>
      <c r="J23" s="59">
        <f>'SỐ LIỆU TỔNG HỢP'!K25</f>
        <v>7.8</v>
      </c>
      <c r="K23" s="95">
        <f t="shared" si="12"/>
        <v>5.101757571587366</v>
      </c>
      <c r="L23" s="60">
        <f>'SỐ LIỆU TỔNG HỢP'!N25</f>
        <v>260</v>
      </c>
      <c r="M23" s="95">
        <f t="shared" si="13"/>
        <v>3.1211697411180994</v>
      </c>
      <c r="N23" s="60">
        <f>'SỐ LIỆU TỔNG HỢP'!Q25</f>
        <v>2875</v>
      </c>
      <c r="O23" s="95">
        <f t="shared" si="14"/>
        <v>4.7904453542660761</v>
      </c>
      <c r="P23" s="59">
        <f>'SỐ LIỆU TỔNG HỢP'!T25</f>
        <v>21.91</v>
      </c>
      <c r="Q23" s="95">
        <f t="shared" si="15"/>
        <v>5.2655156576807229</v>
      </c>
      <c r="R23" s="101">
        <f>'SỐ LIỆU TỔNG HỢP'!W25</f>
        <v>8.4600000000000009</v>
      </c>
      <c r="S23" s="95">
        <f t="shared" si="16"/>
        <v>5.9747167970334729</v>
      </c>
      <c r="T23" s="60">
        <f>'SỐ LIỆU TỔNG HỢP'!Z25</f>
        <v>18</v>
      </c>
      <c r="U23" s="95">
        <f t="shared" si="17"/>
        <v>6.1011024168195149</v>
      </c>
      <c r="V23" s="59">
        <f>'SỐ LIỆU TỔNG HỢP'!AC25</f>
        <v>7.48</v>
      </c>
      <c r="W23" s="95">
        <f t="shared" si="18"/>
        <v>3.6946322466746304</v>
      </c>
      <c r="X23" s="102">
        <f>'SỐ LIỆU TỔNG HỢP'!AF25</f>
        <v>55</v>
      </c>
      <c r="Y23" s="95">
        <f t="shared" si="19"/>
        <v>3.9454512705951852</v>
      </c>
      <c r="Z23" s="129">
        <v>14</v>
      </c>
      <c r="AA23" s="132" t="s">
        <v>35</v>
      </c>
      <c r="AB23" s="134" t="s">
        <v>33</v>
      </c>
      <c r="AC23" s="244">
        <f t="shared" si="0"/>
        <v>3.7082975081481093</v>
      </c>
      <c r="AD23" s="145">
        <f t="shared" si="1"/>
        <v>3.4591694396811885</v>
      </c>
      <c r="AE23" s="102">
        <f t="shared" si="2"/>
        <v>5.101757571587366</v>
      </c>
      <c r="AF23" s="102">
        <f t="shared" si="3"/>
        <v>3.1211697411180994</v>
      </c>
      <c r="AG23" s="102">
        <f t="shared" si="20"/>
        <v>3.9454512705951852</v>
      </c>
      <c r="AH23" s="102">
        <f t="shared" si="4"/>
        <v>5.2655156576807229</v>
      </c>
      <c r="AI23" s="102">
        <f t="shared" si="5"/>
        <v>3.6946322466746304</v>
      </c>
      <c r="AJ23" s="102">
        <f t="shared" si="6"/>
        <v>4.7904453542660761</v>
      </c>
      <c r="AK23" s="102">
        <f t="shared" si="7"/>
        <v>5.9747167970334729</v>
      </c>
      <c r="AL23" s="145">
        <f t="shared" si="8"/>
        <v>6.1011024168195149</v>
      </c>
      <c r="AM23" s="102">
        <f t="shared" si="9"/>
        <v>33.086438789751377</v>
      </c>
      <c r="AN23" s="104" t="s">
        <v>91</v>
      </c>
    </row>
    <row r="24" spans="1:40" s="105" customFormat="1" ht="21" customHeight="1" x14ac:dyDescent="0.3">
      <c r="A24" s="129">
        <v>15</v>
      </c>
      <c r="B24" s="131" t="s">
        <v>49</v>
      </c>
      <c r="C24" s="97" t="s">
        <v>50</v>
      </c>
      <c r="D24" s="130">
        <v>1992</v>
      </c>
      <c r="E24" s="99">
        <v>170</v>
      </c>
      <c r="F24" s="158">
        <f>'SỐ LIỆU TỔNG HỢP'!E26</f>
        <v>4.51</v>
      </c>
      <c r="G24" s="100">
        <f t="shared" si="10"/>
        <v>5.2829443553580386</v>
      </c>
      <c r="H24" s="60">
        <f>'SỐ LIỆU TỔNG HỢP'!H26</f>
        <v>56</v>
      </c>
      <c r="I24" s="95">
        <f t="shared" si="11"/>
        <v>2.8721863690835465</v>
      </c>
      <c r="J24" s="59">
        <f>'SỐ LIỆU TỔNG HỢP'!K26</f>
        <v>7.58</v>
      </c>
      <c r="K24" s="95">
        <f t="shared" si="12"/>
        <v>2.4872564621896283</v>
      </c>
      <c r="L24" s="60">
        <f>'SỐ LIỆU TỔNG HỢP'!N26</f>
        <v>258</v>
      </c>
      <c r="M24" s="95">
        <f t="shared" si="13"/>
        <v>2.5539757007009221</v>
      </c>
      <c r="N24" s="60">
        <f>'SỐ LIỆU TỔNG HỢP'!Q26</f>
        <v>2875</v>
      </c>
      <c r="O24" s="95">
        <f t="shared" si="14"/>
        <v>4.7904453542660761</v>
      </c>
      <c r="P24" s="59">
        <f>'SỐ LIỆU TỔNG HỢP'!T26</f>
        <v>22.4</v>
      </c>
      <c r="Q24" s="95">
        <f t="shared" si="15"/>
        <v>4.2194640213908476</v>
      </c>
      <c r="R24" s="101">
        <f>'SỐ LIỆU TỔNG HỢP'!W26</f>
        <v>7.99</v>
      </c>
      <c r="S24" s="95">
        <f t="shared" si="16"/>
        <v>8.0749661705841049</v>
      </c>
      <c r="T24" s="60">
        <f>'SỐ LIỆU TỔNG HỢP'!Z26</f>
        <v>16.5</v>
      </c>
      <c r="U24" s="95">
        <f t="shared" si="17"/>
        <v>3.3193699953807405</v>
      </c>
      <c r="V24" s="59">
        <f>'SỐ LIỆU TỔNG HỢP'!AC26</f>
        <v>6.9</v>
      </c>
      <c r="W24" s="95">
        <f>5-2*(V24-$V$26)/$V$27</f>
        <v>5.7689152519587781</v>
      </c>
      <c r="X24" s="102">
        <f>'SỐ LIỆU TỔNG HỢP'!AF26</f>
        <v>57</v>
      </c>
      <c r="Y24" s="95">
        <f t="shared" si="19"/>
        <v>4.8550350803244049</v>
      </c>
      <c r="Z24" s="129">
        <v>15</v>
      </c>
      <c r="AA24" s="131" t="s">
        <v>49</v>
      </c>
      <c r="AB24" s="103" t="s">
        <v>50</v>
      </c>
      <c r="AC24" s="244">
        <f t="shared" si="0"/>
        <v>5.2829443553580386</v>
      </c>
      <c r="AD24" s="145">
        <f t="shared" si="1"/>
        <v>2.8721863690835465</v>
      </c>
      <c r="AE24" s="102">
        <f t="shared" si="2"/>
        <v>2.4872564621896283</v>
      </c>
      <c r="AF24" s="102">
        <f t="shared" si="3"/>
        <v>2.5539757007009221</v>
      </c>
      <c r="AG24" s="102">
        <f t="shared" si="20"/>
        <v>4.8550350803244049</v>
      </c>
      <c r="AH24" s="102">
        <f t="shared" si="4"/>
        <v>4.2194640213908476</v>
      </c>
      <c r="AI24" s="102">
        <f t="shared" si="5"/>
        <v>5.7689152519587781</v>
      </c>
      <c r="AJ24" s="102">
        <f t="shared" si="6"/>
        <v>4.7904453542660761</v>
      </c>
      <c r="AK24" s="102">
        <f t="shared" si="7"/>
        <v>8.0749661705841049</v>
      </c>
      <c r="AL24" s="145">
        <f t="shared" si="8"/>
        <v>3.3193699953807405</v>
      </c>
      <c r="AM24" s="102">
        <f t="shared" si="9"/>
        <v>32.830222595272247</v>
      </c>
      <c r="AN24" s="104" t="s">
        <v>91</v>
      </c>
    </row>
    <row r="25" spans="1:40" s="105" customFormat="1" ht="21" customHeight="1" x14ac:dyDescent="0.3">
      <c r="A25" s="129">
        <v>16</v>
      </c>
      <c r="B25" s="132" t="s">
        <v>51</v>
      </c>
      <c r="C25" s="133" t="s">
        <v>52</v>
      </c>
      <c r="D25" s="130">
        <v>1992</v>
      </c>
      <c r="E25" s="60">
        <v>171</v>
      </c>
      <c r="F25" s="158">
        <f>'SỐ LIỆU TỔNG HỢP'!E27</f>
        <v>4.53</v>
      </c>
      <c r="G25" s="100">
        <f t="shared" si="10"/>
        <v>4.8892826435555481</v>
      </c>
      <c r="H25" s="60">
        <f>'SỐ LIỆU TỔNG HỢP'!H27</f>
        <v>62</v>
      </c>
      <c r="I25" s="95">
        <f t="shared" si="11"/>
        <v>6.3940847926694007</v>
      </c>
      <c r="J25" s="59">
        <f>'SỐ LIỆU TỔNG HỢP'!K27</f>
        <v>7.93</v>
      </c>
      <c r="K25" s="95">
        <f t="shared" si="12"/>
        <v>6.6466900453223934</v>
      </c>
      <c r="L25" s="60">
        <f>'SỐ LIỆU TỔNG HỢP'!N27</f>
        <v>268</v>
      </c>
      <c r="M25" s="95">
        <f t="shared" si="13"/>
        <v>5.3899459027868097</v>
      </c>
      <c r="N25" s="60">
        <f>'SỐ LIỆU TỔNG HỢP'!Q27</f>
        <v>2897</v>
      </c>
      <c r="O25" s="95">
        <f t="shared" si="14"/>
        <v>7.2492198642107848</v>
      </c>
      <c r="P25" s="59">
        <f>'SỐ LIỆU TỔNG HỢP'!T27</f>
        <v>22.07</v>
      </c>
      <c r="Q25" s="95">
        <f t="shared" si="15"/>
        <v>4.9239477764432111</v>
      </c>
      <c r="R25" s="101">
        <f>'SỐ LIỆU TỔNG HỢP'!W27</f>
        <v>8.42</v>
      </c>
      <c r="S25" s="95">
        <f t="shared" si="16"/>
        <v>6.1534614245697004</v>
      </c>
      <c r="T25" s="60">
        <f>'SỐ LIỆU TỔNG HỢP'!Z27</f>
        <v>18</v>
      </c>
      <c r="U25" s="95">
        <f t="shared" si="17"/>
        <v>6.1011024168195149</v>
      </c>
      <c r="V25" s="59">
        <f>'SỐ LIỆU TỔNG HỢP'!AC27</f>
        <v>6.78</v>
      </c>
      <c r="W25" s="95">
        <f t="shared" si="18"/>
        <v>6.19807725305205</v>
      </c>
      <c r="X25" s="102">
        <f>'SỐ LIỆU TỔNG HỢP'!AF27</f>
        <v>61</v>
      </c>
      <c r="Y25" s="95">
        <f t="shared" si="19"/>
        <v>6.6742026997828443</v>
      </c>
      <c r="Z25" s="129">
        <v>16</v>
      </c>
      <c r="AA25" s="132" t="s">
        <v>51</v>
      </c>
      <c r="AB25" s="134" t="s">
        <v>52</v>
      </c>
      <c r="AC25" s="244">
        <f t="shared" si="0"/>
        <v>4.8892826435555481</v>
      </c>
      <c r="AD25" s="145">
        <f t="shared" si="1"/>
        <v>6.3940847926694007</v>
      </c>
      <c r="AE25" s="102">
        <f t="shared" si="2"/>
        <v>6.6466900453223934</v>
      </c>
      <c r="AF25" s="102">
        <f t="shared" si="3"/>
        <v>5.3899459027868097</v>
      </c>
      <c r="AG25" s="102">
        <f t="shared" si="20"/>
        <v>6.6742026997828443</v>
      </c>
      <c r="AH25" s="102">
        <f t="shared" si="4"/>
        <v>4.9239477764432111</v>
      </c>
      <c r="AI25" s="102">
        <f t="shared" si="5"/>
        <v>6.19807725305205</v>
      </c>
      <c r="AJ25" s="102">
        <f t="shared" si="6"/>
        <v>7.2492198642107848</v>
      </c>
      <c r="AK25" s="102">
        <f t="shared" si="7"/>
        <v>6.1534614245697004</v>
      </c>
      <c r="AL25" s="145">
        <f t="shared" si="8"/>
        <v>6.1011024168195149</v>
      </c>
      <c r="AM25" s="102">
        <f t="shared" si="9"/>
        <v>48.365450977823045</v>
      </c>
      <c r="AN25" s="104" t="s">
        <v>90</v>
      </c>
    </row>
    <row r="26" spans="1:40" s="5" customFormat="1" ht="21" customHeight="1" x14ac:dyDescent="0.3">
      <c r="A26" s="31"/>
      <c r="B26" s="135" t="s">
        <v>44</v>
      </c>
      <c r="C26" s="29"/>
      <c r="D26" s="31"/>
      <c r="E26" s="30"/>
      <c r="F26" s="58">
        <f t="shared" ref="F26:X26" si="21">AVERAGE(F10:F25)</f>
        <v>4.524375</v>
      </c>
      <c r="G26" s="58"/>
      <c r="H26" s="58">
        <f t="shared" si="21"/>
        <v>59.625</v>
      </c>
      <c r="I26" s="58"/>
      <c r="J26" s="58">
        <f t="shared" si="21"/>
        <v>7.7914374999999989</v>
      </c>
      <c r="K26" s="58"/>
      <c r="L26" s="58">
        <f t="shared" si="21"/>
        <v>266.625</v>
      </c>
      <c r="M26" s="58"/>
      <c r="N26" s="77">
        <f t="shared" si="21"/>
        <v>2876.875</v>
      </c>
      <c r="O26" s="58"/>
      <c r="P26" s="58">
        <f t="shared" si="21"/>
        <v>22.034375000000001</v>
      </c>
      <c r="Q26" s="58"/>
      <c r="R26" s="58">
        <f t="shared" si="21"/>
        <v>8.6781250000000014</v>
      </c>
      <c r="S26" s="58"/>
      <c r="T26" s="58">
        <f t="shared" si="21"/>
        <v>17.40625</v>
      </c>
      <c r="U26" s="58"/>
      <c r="V26" s="58">
        <f t="shared" si="21"/>
        <v>7.1150000000000002</v>
      </c>
      <c r="W26" s="58"/>
      <c r="X26" s="58">
        <f t="shared" si="21"/>
        <v>57.318750000000001</v>
      </c>
      <c r="Y26" s="70"/>
      <c r="Z26" s="135"/>
      <c r="AA26" s="29"/>
      <c r="AB26" s="31"/>
      <c r="AC26" s="3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105"/>
    </row>
    <row r="27" spans="1:40" s="5" customFormat="1" ht="21" customHeight="1" x14ac:dyDescent="0.3">
      <c r="A27" s="31"/>
      <c r="B27" s="135" t="s">
        <v>45</v>
      </c>
      <c r="C27" s="29"/>
      <c r="D27" s="31"/>
      <c r="E27" s="31"/>
      <c r="F27" s="59">
        <f t="shared" ref="F27:X27" si="22">STDEVP(F10:F25)</f>
        <v>0.10161008500636153</v>
      </c>
      <c r="G27" s="59"/>
      <c r="H27" s="59">
        <f t="shared" si="22"/>
        <v>3.4072532926097527</v>
      </c>
      <c r="I27" s="60"/>
      <c r="J27" s="59">
        <f t="shared" si="22"/>
        <v>0.16829214507442128</v>
      </c>
      <c r="K27" s="59"/>
      <c r="L27" s="59">
        <f t="shared" si="22"/>
        <v>7.0522602759682655</v>
      </c>
      <c r="M27" s="59"/>
      <c r="N27" s="59">
        <f t="shared" si="22"/>
        <v>17.895093601319889</v>
      </c>
      <c r="O27" s="59"/>
      <c r="P27" s="59">
        <f t="shared" si="22"/>
        <v>0.93685623730378176</v>
      </c>
      <c r="Q27" s="59"/>
      <c r="R27" s="59">
        <f t="shared" si="22"/>
        <v>0.44756589947738423</v>
      </c>
      <c r="S27" s="59"/>
      <c r="T27" s="59">
        <f t="shared" si="22"/>
        <v>1.0784646204210873</v>
      </c>
      <c r="U27" s="59"/>
      <c r="V27" s="59">
        <f t="shared" si="22"/>
        <v>0.55922938048711268</v>
      </c>
      <c r="W27" s="59"/>
      <c r="X27" s="59">
        <f t="shared" si="22"/>
        <v>4.3976156536809814</v>
      </c>
      <c r="Y27" s="30"/>
      <c r="Z27" s="135"/>
      <c r="AA27" s="29"/>
      <c r="AB27" s="31"/>
      <c r="AC27" s="31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105"/>
    </row>
    <row r="28" spans="1:40" s="5" customFormat="1" ht="21" customHeight="1" x14ac:dyDescent="0.3">
      <c r="A28" s="31"/>
      <c r="B28" s="135"/>
      <c r="C28" s="29"/>
      <c r="D28" s="31"/>
      <c r="E28" s="31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266" t="s">
        <v>76</v>
      </c>
      <c r="AA28" s="266"/>
      <c r="AB28" s="266"/>
      <c r="AC28" s="266"/>
      <c r="AD28" s="266"/>
      <c r="AE28" s="266"/>
      <c r="AF28" s="266"/>
      <c r="AG28" s="266"/>
      <c r="AH28" s="266"/>
      <c r="AI28" s="266"/>
      <c r="AJ28" s="266"/>
      <c r="AK28" s="266"/>
      <c r="AL28" s="266"/>
      <c r="AM28" s="266"/>
      <c r="AN28" s="266"/>
    </row>
    <row r="29" spans="1:40" s="5" customFormat="1" ht="21" customHeight="1" x14ac:dyDescent="0.3">
      <c r="A29" s="31"/>
      <c r="B29" s="135"/>
      <c r="C29" s="29"/>
      <c r="D29" s="31"/>
      <c r="E29" s="31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267" t="s">
        <v>79</v>
      </c>
      <c r="AA29" s="267"/>
      <c r="AB29" s="267"/>
      <c r="AC29" s="267"/>
      <c r="AD29" s="267"/>
      <c r="AE29" s="267"/>
      <c r="AF29" s="267"/>
      <c r="AG29" s="267"/>
      <c r="AH29" s="267"/>
      <c r="AI29" s="267"/>
      <c r="AJ29" s="267"/>
      <c r="AK29" s="267"/>
      <c r="AL29" s="267"/>
      <c r="AM29" s="267"/>
      <c r="AN29" s="267"/>
    </row>
    <row r="30" spans="1:40" s="5" customFormat="1" ht="21" customHeight="1" x14ac:dyDescent="0.3">
      <c r="A30" s="7"/>
      <c r="B30" s="25"/>
      <c r="C30" s="8"/>
      <c r="D30" s="8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76"/>
      <c r="AA30" s="76"/>
      <c r="AB30" s="268"/>
      <c r="AC30" s="268"/>
      <c r="AD30" s="268"/>
      <c r="AE30" s="268"/>
      <c r="AF30" s="268"/>
      <c r="AG30" s="268"/>
      <c r="AH30" s="268"/>
      <c r="AI30" s="268"/>
      <c r="AJ30" s="268"/>
      <c r="AK30" s="268"/>
      <c r="AL30" s="268"/>
      <c r="AM30" s="73"/>
      <c r="AN30" s="2"/>
    </row>
    <row r="31" spans="1:40" ht="24.75" customHeight="1" x14ac:dyDescent="0.25">
      <c r="A31" s="302" t="s">
        <v>0</v>
      </c>
      <c r="B31" s="252" t="s">
        <v>1</v>
      </c>
      <c r="C31" s="253" t="s">
        <v>2</v>
      </c>
      <c r="D31" s="253" t="s">
        <v>8</v>
      </c>
      <c r="E31" s="256" t="s">
        <v>38</v>
      </c>
      <c r="F31" s="273" t="s">
        <v>54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5"/>
      <c r="Z31" s="256" t="s">
        <v>0</v>
      </c>
      <c r="AA31" s="252" t="s">
        <v>57</v>
      </c>
      <c r="AB31" s="269"/>
      <c r="AC31" s="273" t="s">
        <v>184</v>
      </c>
      <c r="AD31" s="274"/>
      <c r="AE31" s="274"/>
      <c r="AF31" s="274"/>
      <c r="AG31" s="274"/>
      <c r="AH31" s="274"/>
      <c r="AI31" s="274"/>
      <c r="AJ31" s="274"/>
      <c r="AK31" s="274"/>
      <c r="AL31" s="275"/>
      <c r="AM31" s="273" t="s">
        <v>73</v>
      </c>
      <c r="AN31" s="275"/>
    </row>
    <row r="32" spans="1:40" ht="35.25" customHeight="1" x14ac:dyDescent="0.25">
      <c r="A32" s="303"/>
      <c r="B32" s="304"/>
      <c r="C32" s="306"/>
      <c r="D32" s="306"/>
      <c r="E32" s="308"/>
      <c r="F32" s="252" t="s">
        <v>12</v>
      </c>
      <c r="G32" s="253"/>
      <c r="H32" s="252" t="s">
        <v>39</v>
      </c>
      <c r="I32" s="253"/>
      <c r="J32" s="252" t="s">
        <v>40</v>
      </c>
      <c r="K32" s="253"/>
      <c r="L32" s="252" t="s">
        <v>72</v>
      </c>
      <c r="M32" s="253"/>
      <c r="N32" s="252" t="s">
        <v>41</v>
      </c>
      <c r="O32" s="253"/>
      <c r="P32" s="252" t="s">
        <v>6</v>
      </c>
      <c r="Q32" s="253"/>
      <c r="R32" s="262" t="s">
        <v>48</v>
      </c>
      <c r="S32" s="263"/>
      <c r="T32" s="252" t="s">
        <v>42</v>
      </c>
      <c r="U32" s="253"/>
      <c r="V32" s="252" t="s">
        <v>7</v>
      </c>
      <c r="W32" s="253"/>
      <c r="X32" s="252" t="s">
        <v>43</v>
      </c>
      <c r="Y32" s="253"/>
      <c r="Z32" s="257"/>
      <c r="AA32" s="270"/>
      <c r="AB32" s="271"/>
      <c r="AC32" s="256" t="s">
        <v>12</v>
      </c>
      <c r="AD32" s="256" t="s">
        <v>39</v>
      </c>
      <c r="AE32" s="256" t="s">
        <v>93</v>
      </c>
      <c r="AF32" s="256" t="s">
        <v>70</v>
      </c>
      <c r="AG32" s="256" t="s">
        <v>43</v>
      </c>
      <c r="AH32" s="256" t="s">
        <v>6</v>
      </c>
      <c r="AI32" s="256" t="s">
        <v>7</v>
      </c>
      <c r="AJ32" s="256" t="s">
        <v>41</v>
      </c>
      <c r="AK32" s="259" t="s">
        <v>48</v>
      </c>
      <c r="AL32" s="256" t="s">
        <v>42</v>
      </c>
      <c r="AM32" s="256" t="s">
        <v>55</v>
      </c>
      <c r="AN32" s="256" t="s">
        <v>74</v>
      </c>
    </row>
    <row r="33" spans="1:40" ht="21.75" customHeight="1" x14ac:dyDescent="0.25">
      <c r="A33" s="303"/>
      <c r="B33" s="304"/>
      <c r="C33" s="306"/>
      <c r="D33" s="306"/>
      <c r="E33" s="308"/>
      <c r="F33" s="254"/>
      <c r="G33" s="255"/>
      <c r="H33" s="254"/>
      <c r="I33" s="255"/>
      <c r="J33" s="254"/>
      <c r="K33" s="255"/>
      <c r="L33" s="254"/>
      <c r="M33" s="255"/>
      <c r="N33" s="254"/>
      <c r="O33" s="255"/>
      <c r="P33" s="254"/>
      <c r="Q33" s="255"/>
      <c r="R33" s="264"/>
      <c r="S33" s="265"/>
      <c r="T33" s="254"/>
      <c r="U33" s="255"/>
      <c r="V33" s="254"/>
      <c r="W33" s="255"/>
      <c r="X33" s="254"/>
      <c r="Y33" s="255"/>
      <c r="Z33" s="257"/>
      <c r="AA33" s="270"/>
      <c r="AB33" s="271"/>
      <c r="AC33" s="257"/>
      <c r="AD33" s="257"/>
      <c r="AE33" s="257"/>
      <c r="AF33" s="257"/>
      <c r="AG33" s="257"/>
      <c r="AH33" s="257"/>
      <c r="AI33" s="257"/>
      <c r="AJ33" s="257"/>
      <c r="AK33" s="260"/>
      <c r="AL33" s="257"/>
      <c r="AM33" s="257"/>
      <c r="AN33" s="257"/>
    </row>
    <row r="34" spans="1:40" ht="21" customHeight="1" x14ac:dyDescent="0.25">
      <c r="A34" s="303"/>
      <c r="B34" s="305"/>
      <c r="C34" s="307"/>
      <c r="D34" s="307"/>
      <c r="E34" s="309"/>
      <c r="F34" s="69" t="s">
        <v>59</v>
      </c>
      <c r="G34" s="74" t="s">
        <v>71</v>
      </c>
      <c r="H34" s="72" t="s">
        <v>59</v>
      </c>
      <c r="I34" s="78" t="s">
        <v>71</v>
      </c>
      <c r="J34" s="69" t="s">
        <v>59</v>
      </c>
      <c r="K34" s="74" t="s">
        <v>71</v>
      </c>
      <c r="L34" s="69" t="s">
        <v>59</v>
      </c>
      <c r="M34" s="74" t="s">
        <v>71</v>
      </c>
      <c r="N34" s="69" t="s">
        <v>59</v>
      </c>
      <c r="O34" s="74" t="s">
        <v>71</v>
      </c>
      <c r="P34" s="69" t="s">
        <v>59</v>
      </c>
      <c r="Q34" s="74" t="s">
        <v>71</v>
      </c>
      <c r="R34" s="69" t="s">
        <v>59</v>
      </c>
      <c r="S34" s="74" t="s">
        <v>71</v>
      </c>
      <c r="T34" s="69" t="s">
        <v>59</v>
      </c>
      <c r="U34" s="74" t="s">
        <v>71</v>
      </c>
      <c r="V34" s="69" t="s">
        <v>59</v>
      </c>
      <c r="W34" s="74" t="s">
        <v>71</v>
      </c>
      <c r="X34" s="69" t="s">
        <v>59</v>
      </c>
      <c r="Y34" s="74" t="s">
        <v>71</v>
      </c>
      <c r="Z34" s="258"/>
      <c r="AA34" s="254"/>
      <c r="AB34" s="272"/>
      <c r="AC34" s="258"/>
      <c r="AD34" s="258"/>
      <c r="AE34" s="258"/>
      <c r="AF34" s="258"/>
      <c r="AG34" s="258"/>
      <c r="AH34" s="258"/>
      <c r="AI34" s="258"/>
      <c r="AJ34" s="258"/>
      <c r="AK34" s="261"/>
      <c r="AL34" s="258"/>
      <c r="AM34" s="258"/>
      <c r="AN34" s="258"/>
    </row>
    <row r="35" spans="1:40" s="107" customFormat="1" ht="21" customHeight="1" x14ac:dyDescent="0.3">
      <c r="A35" s="60">
        <v>1</v>
      </c>
      <c r="B35" s="105" t="s">
        <v>75</v>
      </c>
      <c r="C35" s="114" t="s">
        <v>37</v>
      </c>
      <c r="D35" s="98">
        <v>1992</v>
      </c>
      <c r="E35" s="99">
        <v>183</v>
      </c>
      <c r="F35" s="60">
        <f>'SỐ LIỆU TỔNG HỢP'!F12</f>
        <v>4.12</v>
      </c>
      <c r="G35" s="95">
        <f>5-2*(F35-$F$51)/$F$52</f>
        <v>6.6384289822274898</v>
      </c>
      <c r="H35" s="60">
        <f>'SỐ LIỆU TỔNG HỢP'!I12</f>
        <v>67</v>
      </c>
      <c r="I35" s="95">
        <f>5+2*(H35-$H$51)/$H$52</f>
        <v>4.9429965725658853</v>
      </c>
      <c r="J35" s="59">
        <f>'SỐ LIỆU TỔNG HỢP'!L12</f>
        <v>8.17</v>
      </c>
      <c r="K35" s="95">
        <f>5+2*(J35-$J$51)/$J$52</f>
        <v>1.5037207350741388</v>
      </c>
      <c r="L35" s="60">
        <f>'SỐ LIỆU TỔNG HỢP'!O12</f>
        <v>274</v>
      </c>
      <c r="M35" s="95">
        <f>5+2*(L35-$L$51)/$L$52</f>
        <v>2.6677233481658202</v>
      </c>
      <c r="N35" s="60">
        <f>'SỐ LIỆU TỔNG HỢP'!R12</f>
        <v>2962</v>
      </c>
      <c r="O35" s="61">
        <f>5+2*(N35-$N$51)/$N$52</f>
        <v>5.3161951029205348</v>
      </c>
      <c r="P35" s="59">
        <f>'SỐ LIỆU TỔNG HỢP'!U12</f>
        <v>19.21</v>
      </c>
      <c r="Q35" s="61">
        <f>5-2*(P35-$P$51)/$P$52</f>
        <v>10.184794663044196</v>
      </c>
      <c r="R35" s="59">
        <f>'SỐ LIỆU TỔNG HỢP'!X12</f>
        <v>8.11</v>
      </c>
      <c r="S35" s="95">
        <f>5-2*(R35-$R$51)/$R$52</f>
        <v>6.0965785298142938</v>
      </c>
      <c r="T35" s="102">
        <f>'SỐ LIỆU TỔNG HỢP'!AA12</f>
        <v>22</v>
      </c>
      <c r="U35" s="95">
        <f>5+(2*(T35-$T$51))/$T$52</f>
        <v>2.1533714509657815</v>
      </c>
      <c r="V35" s="59">
        <f>'SỐ LIỆU TỔNG HỢP'!AD12</f>
        <v>5.8</v>
      </c>
      <c r="W35" s="95">
        <f>5-2*(V35-$V$51)/$V$52</f>
        <v>8.9489874645589413</v>
      </c>
      <c r="X35" s="60">
        <f>'SỐ LIỆU TỔNG HỢP'!AG12</f>
        <v>69.099999999999994</v>
      </c>
      <c r="Y35" s="95">
        <f>5+2*(X35-$X$51)/$X$52</f>
        <v>5.9072810154431323</v>
      </c>
      <c r="Z35" s="60">
        <v>1</v>
      </c>
      <c r="AA35" s="105" t="s">
        <v>36</v>
      </c>
      <c r="AB35" s="114" t="s">
        <v>37</v>
      </c>
      <c r="AC35" s="242">
        <f>G35</f>
        <v>6.6384289822274898</v>
      </c>
      <c r="AD35" s="145">
        <f t="shared" ref="AD35:AD50" si="23">I35</f>
        <v>4.9429965725658853</v>
      </c>
      <c r="AE35" s="102">
        <f>K35</f>
        <v>1.5037207350741388</v>
      </c>
      <c r="AF35" s="102">
        <f>M35</f>
        <v>2.6677233481658202</v>
      </c>
      <c r="AG35" s="102">
        <f t="shared" ref="AG35:AG50" si="24">Y35</f>
        <v>5.9072810154431323</v>
      </c>
      <c r="AH35" s="102">
        <f t="shared" ref="AH35:AH50" si="25">Q35</f>
        <v>10.184794663044196</v>
      </c>
      <c r="AI35" s="234">
        <f t="shared" ref="AI35:AI50" si="26">W35</f>
        <v>8.9489874645589413</v>
      </c>
      <c r="AJ35" s="102">
        <f t="shared" ref="AJ35:AJ50" si="27">O35</f>
        <v>5.3161951029205348</v>
      </c>
      <c r="AK35" s="102">
        <f t="shared" ref="AK35:AK50" si="28">S35</f>
        <v>6.0965785298142938</v>
      </c>
      <c r="AL35" s="145">
        <f t="shared" ref="AL35:AL50" si="29">U35</f>
        <v>2.1533714509657815</v>
      </c>
      <c r="AM35" s="243">
        <f t="shared" ref="AM35:AM50" si="30">SUM(AC35:AJ35)</f>
        <v>46.110127884000136</v>
      </c>
      <c r="AN35" s="104" t="s">
        <v>91</v>
      </c>
    </row>
    <row r="36" spans="1:40" s="107" customFormat="1" ht="21" customHeight="1" x14ac:dyDescent="0.3">
      <c r="A36" s="60">
        <v>2</v>
      </c>
      <c r="B36" s="96" t="s">
        <v>13</v>
      </c>
      <c r="C36" s="97" t="s">
        <v>14</v>
      </c>
      <c r="D36" s="98">
        <v>1991</v>
      </c>
      <c r="E36" s="99">
        <v>175</v>
      </c>
      <c r="F36" s="59">
        <f>'SỐ LIỆU TỔNG HỢP'!F13</f>
        <v>4.1900000000000004</v>
      </c>
      <c r="G36" s="95">
        <f>5-2*(F36-$F$51)/$F$52</f>
        <v>5.2989833909174244</v>
      </c>
      <c r="H36" s="60">
        <f>'SỐ LIỆU TỔNG HỢP'!I13</f>
        <v>72</v>
      </c>
      <c r="I36" s="95">
        <f t="shared" ref="I36:I50" si="31">5+2*(H36-$H$51)/$H$52</f>
        <v>9.5032707672950707</v>
      </c>
      <c r="J36" s="59">
        <f>'SỐ LIỆU TỔNG HỢP'!L13</f>
        <v>8.89</v>
      </c>
      <c r="K36" s="95">
        <f t="shared" ref="K36:K50" si="32">5+2*(J36-$J$51)/$J$52</f>
        <v>8.1942750759289691</v>
      </c>
      <c r="L36" s="60">
        <f>'SỐ LIỆU TỔNG HỢP'!O13</f>
        <v>275</v>
      </c>
      <c r="M36" s="95">
        <f t="shared" ref="M36:M50" si="33">5+2*(L36-$L$51)/$L$52</f>
        <v>2.8600760617191545</v>
      </c>
      <c r="N36" s="60">
        <f>'SỐ LIỆU TỔNG HỢP'!R13</f>
        <v>2923</v>
      </c>
      <c r="O36" s="61">
        <f t="shared" ref="O36:O50" si="34">5+2*(N36-$N$51)/$N$52</f>
        <v>0.83197364332022516</v>
      </c>
      <c r="P36" s="59">
        <f>'SỐ LIỆU TỔNG HỢP'!U13</f>
        <v>21.25</v>
      </c>
      <c r="Q36" s="61">
        <f t="shared" ref="Q36:Q50" si="35">5-2*(P36-$P$51)/$P$52</f>
        <v>4.8596940399553779</v>
      </c>
      <c r="R36" s="59">
        <f>'SỐ LIỆU TỔNG HỢP'!X13</f>
        <v>8</v>
      </c>
      <c r="S36" s="95">
        <f t="shared" ref="S36:S50" si="36">5-2*(R36-$R$51)/$R$52</f>
        <v>6.6448677947214403</v>
      </c>
      <c r="T36" s="102">
        <f>'SỐ LIỆU TỔNG HỢP'!AA13</f>
        <v>23</v>
      </c>
      <c r="U36" s="95">
        <f t="shared" ref="U36:U50" si="37">5+(2*(T36-$T$51))/$T$52</f>
        <v>3.6817626182324754</v>
      </c>
      <c r="V36" s="59">
        <f>'SỐ LIỆU TỔNG HỢP'!AD13</f>
        <v>7.09</v>
      </c>
      <c r="W36" s="95">
        <f t="shared" ref="W36:W50" si="38">5-2*(V36-$V$51)/$V$52</f>
        <v>2.3969696777023044</v>
      </c>
      <c r="X36" s="60">
        <f>'SỐ LIỆU TỔNG HỢP'!AG13</f>
        <v>57.3</v>
      </c>
      <c r="Y36" s="95">
        <f t="shared" ref="Y36:Y50" si="39">5+2*(X36-$X$51)/$X$52</f>
        <v>0.85434131881587483</v>
      </c>
      <c r="Z36" s="60">
        <v>2</v>
      </c>
      <c r="AA36" s="96" t="s">
        <v>13</v>
      </c>
      <c r="AB36" s="103" t="s">
        <v>14</v>
      </c>
      <c r="AC36" s="242">
        <f t="shared" ref="AC36:AC50" si="40">G36</f>
        <v>5.2989833909174244</v>
      </c>
      <c r="AD36" s="145">
        <f t="shared" si="23"/>
        <v>9.5032707672950707</v>
      </c>
      <c r="AE36" s="102">
        <f t="shared" ref="AE36:AE50" si="41">K36</f>
        <v>8.1942750759289691</v>
      </c>
      <c r="AF36" s="102">
        <f t="shared" ref="AF36:AF50" si="42">M36</f>
        <v>2.8600760617191545</v>
      </c>
      <c r="AG36" s="102">
        <f t="shared" si="24"/>
        <v>0.85434131881587483</v>
      </c>
      <c r="AH36" s="102">
        <f t="shared" si="25"/>
        <v>4.8596940399553779</v>
      </c>
      <c r="AI36" s="234">
        <f t="shared" si="26"/>
        <v>2.3969696777023044</v>
      </c>
      <c r="AJ36" s="102">
        <f t="shared" si="27"/>
        <v>0.83197364332022516</v>
      </c>
      <c r="AK36" s="102">
        <f t="shared" si="28"/>
        <v>6.6448677947214403</v>
      </c>
      <c r="AL36" s="145">
        <f t="shared" si="29"/>
        <v>3.6817626182324754</v>
      </c>
      <c r="AM36" s="243">
        <f t="shared" si="30"/>
        <v>34.7995839756544</v>
      </c>
      <c r="AN36" s="104" t="s">
        <v>91</v>
      </c>
    </row>
    <row r="37" spans="1:40" s="107" customFormat="1" ht="21" customHeight="1" x14ac:dyDescent="0.3">
      <c r="A37" s="60">
        <v>3</v>
      </c>
      <c r="B37" s="96" t="s">
        <v>15</v>
      </c>
      <c r="C37" s="97" t="s">
        <v>14</v>
      </c>
      <c r="D37" s="98">
        <v>1993</v>
      </c>
      <c r="E37" s="99">
        <v>168</v>
      </c>
      <c r="F37" s="60">
        <f>'SỐ LIỆU TỔNG HỢP'!F14</f>
        <v>4.33</v>
      </c>
      <c r="G37" s="95">
        <f t="shared" ref="G37:G50" si="43">5-2*(F37-$F$51)/$F$52</f>
        <v>2.6200922082973102</v>
      </c>
      <c r="H37" s="60">
        <f>'SỐ LIỆU TỔNG HỢP'!I14</f>
        <v>64</v>
      </c>
      <c r="I37" s="95">
        <f t="shared" si="31"/>
        <v>2.2068320557283743</v>
      </c>
      <c r="J37" s="59">
        <f>'SỐ LIỆU TỔNG HỢP'!L14</f>
        <v>8.31</v>
      </c>
      <c r="K37" s="95">
        <f t="shared" si="32"/>
        <v>2.8046618569070265</v>
      </c>
      <c r="L37" s="60">
        <f>'SỐ LIỆU TỔNG HỢP'!O14</f>
        <v>286</v>
      </c>
      <c r="M37" s="95">
        <f t="shared" si="33"/>
        <v>4.9759559108058333</v>
      </c>
      <c r="N37" s="60">
        <f>'SỐ LIỆU TỔNG HỢP'!R14</f>
        <v>2965</v>
      </c>
      <c r="O37" s="61">
        <f t="shared" si="34"/>
        <v>5.6611352151974819</v>
      </c>
      <c r="P37" s="59">
        <f>'SỐ LIỆU TỔNG HỢP'!U14</f>
        <v>21.5</v>
      </c>
      <c r="Q37" s="61">
        <f t="shared" si="35"/>
        <v>4.207108179282729</v>
      </c>
      <c r="R37" s="59">
        <f>'SỐ LIỆU TỔNG HỢP'!X14</f>
        <v>8.6</v>
      </c>
      <c r="S37" s="95">
        <f t="shared" si="36"/>
        <v>3.6541990770460808</v>
      </c>
      <c r="T37" s="102">
        <f>'SỐ LIỆU TỔNG HỢP'!AA14</f>
        <v>22</v>
      </c>
      <c r="U37" s="95">
        <f t="shared" si="37"/>
        <v>2.1533714509657815</v>
      </c>
      <c r="V37" s="59">
        <f>'SỐ LIỆU TỔNG HỢP'!AD14</f>
        <v>7.05</v>
      </c>
      <c r="W37" s="95">
        <f t="shared" si="38"/>
        <v>2.6001330199304173</v>
      </c>
      <c r="X37" s="60">
        <f>'SỐ LIỆU TỔNG HỢP'!AG14</f>
        <v>62.4</v>
      </c>
      <c r="Y37" s="95">
        <f t="shared" si="39"/>
        <v>3.0382389843073176</v>
      </c>
      <c r="Z37" s="60">
        <v>3</v>
      </c>
      <c r="AA37" s="96" t="s">
        <v>15</v>
      </c>
      <c r="AB37" s="103" t="s">
        <v>14</v>
      </c>
      <c r="AC37" s="242">
        <f t="shared" si="40"/>
        <v>2.6200922082973102</v>
      </c>
      <c r="AD37" s="145">
        <f t="shared" si="23"/>
        <v>2.2068320557283743</v>
      </c>
      <c r="AE37" s="102">
        <f t="shared" si="41"/>
        <v>2.8046618569070265</v>
      </c>
      <c r="AF37" s="102">
        <f t="shared" si="42"/>
        <v>4.9759559108058333</v>
      </c>
      <c r="AG37" s="102">
        <f t="shared" si="24"/>
        <v>3.0382389843073176</v>
      </c>
      <c r="AH37" s="102">
        <f t="shared" si="25"/>
        <v>4.207108179282729</v>
      </c>
      <c r="AI37" s="234">
        <f t="shared" si="26"/>
        <v>2.6001330199304173</v>
      </c>
      <c r="AJ37" s="102">
        <f t="shared" si="27"/>
        <v>5.6611352151974819</v>
      </c>
      <c r="AK37" s="102">
        <f t="shared" si="28"/>
        <v>3.6541990770460808</v>
      </c>
      <c r="AL37" s="145">
        <f t="shared" si="29"/>
        <v>2.1533714509657815</v>
      </c>
      <c r="AM37" s="243">
        <f t="shared" si="30"/>
        <v>28.114157430456494</v>
      </c>
      <c r="AN37" s="104" t="s">
        <v>92</v>
      </c>
    </row>
    <row r="38" spans="1:40" s="107" customFormat="1" ht="21" customHeight="1" x14ac:dyDescent="0.3">
      <c r="A38" s="60">
        <v>4</v>
      </c>
      <c r="B38" s="96" t="s">
        <v>16</v>
      </c>
      <c r="C38" s="97" t="s">
        <v>17</v>
      </c>
      <c r="D38" s="98">
        <v>1990</v>
      </c>
      <c r="E38" s="99">
        <v>180</v>
      </c>
      <c r="F38" s="60">
        <f>'SỐ LIỆU TỔNG HỢP'!F15</f>
        <v>4.12</v>
      </c>
      <c r="G38" s="95">
        <f t="shared" si="43"/>
        <v>6.6384289822274898</v>
      </c>
      <c r="H38" s="60">
        <f>'SỐ LIỆU TỔNG HỢP'!I15</f>
        <v>67</v>
      </c>
      <c r="I38" s="95">
        <f t="shared" si="31"/>
        <v>4.9429965725658853</v>
      </c>
      <c r="J38" s="59">
        <f>'SỐ LIỆU TỔNG HỢP'!L15</f>
        <v>8.4499999999999993</v>
      </c>
      <c r="K38" s="95">
        <f t="shared" si="32"/>
        <v>4.1056029787398982</v>
      </c>
      <c r="L38" s="60">
        <f>'SỐ LIỆU TỔNG HỢP'!O15</f>
        <v>282</v>
      </c>
      <c r="M38" s="95">
        <f t="shared" si="33"/>
        <v>4.2065450565924953</v>
      </c>
      <c r="N38" s="60">
        <f>'SỐ LIỆU TỔNG HỢP'!R15</f>
        <v>2991</v>
      </c>
      <c r="O38" s="61">
        <f t="shared" si="34"/>
        <v>8.6506161882643546</v>
      </c>
      <c r="P38" s="59">
        <f>'SỐ LIỆU TỔNG HỢP'!U15</f>
        <v>19.649999999999999</v>
      </c>
      <c r="Q38" s="61">
        <f t="shared" si="35"/>
        <v>9.0362435482603374</v>
      </c>
      <c r="R38" s="59">
        <f>'SỐ LIỆU TỔNG HỢP'!X15</f>
        <v>8.58</v>
      </c>
      <c r="S38" s="95">
        <f t="shared" si="36"/>
        <v>3.7538880343019239</v>
      </c>
      <c r="T38" s="102">
        <f>'SỐ LIỆU TỔNG HỢP'!AA15</f>
        <v>25</v>
      </c>
      <c r="U38" s="95">
        <f t="shared" si="37"/>
        <v>6.7385449527658636</v>
      </c>
      <c r="V38" s="59">
        <f>'SỐ LIỆU TỔNG HỢP'!AD15</f>
        <v>6.82</v>
      </c>
      <c r="W38" s="95">
        <f t="shared" si="38"/>
        <v>3.7683222377420633</v>
      </c>
      <c r="X38" s="60">
        <f>'SỐ LIỆU TỔNG HỢP'!AG15</f>
        <v>76.099999999999994</v>
      </c>
      <c r="Y38" s="95">
        <f t="shared" si="39"/>
        <v>8.9047876151372698</v>
      </c>
      <c r="Z38" s="60">
        <v>4</v>
      </c>
      <c r="AA38" s="96" t="s">
        <v>16</v>
      </c>
      <c r="AB38" s="103" t="s">
        <v>17</v>
      </c>
      <c r="AC38" s="242">
        <f t="shared" si="40"/>
        <v>6.6384289822274898</v>
      </c>
      <c r="AD38" s="145">
        <f t="shared" si="23"/>
        <v>4.9429965725658853</v>
      </c>
      <c r="AE38" s="102">
        <f t="shared" si="41"/>
        <v>4.1056029787398982</v>
      </c>
      <c r="AF38" s="102">
        <f t="shared" si="42"/>
        <v>4.2065450565924953</v>
      </c>
      <c r="AG38" s="102">
        <f t="shared" si="24"/>
        <v>8.9047876151372698</v>
      </c>
      <c r="AH38" s="102">
        <f t="shared" si="25"/>
        <v>9.0362435482603374</v>
      </c>
      <c r="AI38" s="234">
        <f t="shared" si="26"/>
        <v>3.7683222377420633</v>
      </c>
      <c r="AJ38" s="102">
        <f t="shared" si="27"/>
        <v>8.6506161882643546</v>
      </c>
      <c r="AK38" s="102">
        <f t="shared" si="28"/>
        <v>3.7538880343019239</v>
      </c>
      <c r="AL38" s="145">
        <f t="shared" si="29"/>
        <v>6.7385449527658636</v>
      </c>
      <c r="AM38" s="243">
        <f t="shared" si="30"/>
        <v>50.2535431795298</v>
      </c>
      <c r="AN38" s="104" t="s">
        <v>90</v>
      </c>
    </row>
    <row r="39" spans="1:40" s="107" customFormat="1" ht="21" customHeight="1" x14ac:dyDescent="0.3">
      <c r="A39" s="60">
        <v>5</v>
      </c>
      <c r="B39" s="96" t="s">
        <v>18</v>
      </c>
      <c r="C39" s="97" t="s">
        <v>19</v>
      </c>
      <c r="D39" s="98">
        <v>1994</v>
      </c>
      <c r="E39" s="99">
        <v>182</v>
      </c>
      <c r="F39" s="59">
        <f>'SỐ LIỆU TỔNG HỢP'!F16</f>
        <v>4.16</v>
      </c>
      <c r="G39" s="95">
        <f t="shared" si="43"/>
        <v>5.8730315014788834</v>
      </c>
      <c r="H39" s="60">
        <f>'SỐ LIỆU TỔNG HỢP'!I16</f>
        <v>69</v>
      </c>
      <c r="I39" s="95">
        <f t="shared" si="31"/>
        <v>6.7671062504575588</v>
      </c>
      <c r="J39" s="59">
        <f>'SỐ LIỆU TỔNG HỢP'!L16</f>
        <v>8.2100000000000009</v>
      </c>
      <c r="K39" s="95">
        <f t="shared" si="32"/>
        <v>1.8754181984549709</v>
      </c>
      <c r="L39" s="60">
        <f>'SỐ LIỆU TỔNG HỢP'!O16</f>
        <v>276</v>
      </c>
      <c r="M39" s="95">
        <f t="shared" si="33"/>
        <v>3.0524287752724888</v>
      </c>
      <c r="N39" s="60">
        <f>'SỐ LIỆU TỔNG HỢP'!R16</f>
        <v>2960</v>
      </c>
      <c r="O39" s="61">
        <f t="shared" si="34"/>
        <v>5.086235028069237</v>
      </c>
      <c r="P39" s="59">
        <f>'SỐ LIỆU TỔNG HỢP'!U16</f>
        <v>21.1</v>
      </c>
      <c r="Q39" s="61">
        <f t="shared" si="35"/>
        <v>5.2512455563589642</v>
      </c>
      <c r="R39" s="59">
        <f>'SỐ LIỆU TỔNG HỢP'!X16</f>
        <v>8.4700000000000006</v>
      </c>
      <c r="S39" s="95">
        <f t="shared" si="36"/>
        <v>4.3021772992090703</v>
      </c>
      <c r="T39" s="102">
        <f>'SỐ LIỆU TỔNG HỢP'!AA16</f>
        <v>25</v>
      </c>
      <c r="U39" s="95">
        <f t="shared" si="37"/>
        <v>6.7385449527658636</v>
      </c>
      <c r="V39" s="59">
        <f>'SỐ LIỆU TỔNG HỢP'!AD16</f>
        <v>7.07</v>
      </c>
      <c r="W39" s="95">
        <f t="shared" si="38"/>
        <v>2.4985513488163584</v>
      </c>
      <c r="X39" s="60">
        <f>'SỐ LIỆU TỔNG HỢP'!AG16</f>
        <v>70.099999999999994</v>
      </c>
      <c r="Y39" s="95">
        <f t="shared" si="39"/>
        <v>6.3354962439708657</v>
      </c>
      <c r="Z39" s="60">
        <v>5</v>
      </c>
      <c r="AA39" s="96" t="s">
        <v>18</v>
      </c>
      <c r="AB39" s="103" t="s">
        <v>19</v>
      </c>
      <c r="AC39" s="242">
        <f t="shared" si="40"/>
        <v>5.8730315014788834</v>
      </c>
      <c r="AD39" s="145">
        <f t="shared" si="23"/>
        <v>6.7671062504575588</v>
      </c>
      <c r="AE39" s="102">
        <f t="shared" si="41"/>
        <v>1.8754181984549709</v>
      </c>
      <c r="AF39" s="102">
        <f t="shared" si="42"/>
        <v>3.0524287752724888</v>
      </c>
      <c r="AG39" s="102">
        <f t="shared" si="24"/>
        <v>6.3354962439708657</v>
      </c>
      <c r="AH39" s="102">
        <f t="shared" si="25"/>
        <v>5.2512455563589642</v>
      </c>
      <c r="AI39" s="234">
        <f t="shared" si="26"/>
        <v>2.4985513488163584</v>
      </c>
      <c r="AJ39" s="102">
        <f t="shared" si="27"/>
        <v>5.086235028069237</v>
      </c>
      <c r="AK39" s="102">
        <f t="shared" si="28"/>
        <v>4.3021772992090703</v>
      </c>
      <c r="AL39" s="145">
        <f t="shared" si="29"/>
        <v>6.7385449527658636</v>
      </c>
      <c r="AM39" s="243">
        <f t="shared" si="30"/>
        <v>36.739512902879333</v>
      </c>
      <c r="AN39" s="104" t="s">
        <v>91</v>
      </c>
    </row>
    <row r="40" spans="1:40" s="107" customFormat="1" ht="21" customHeight="1" x14ac:dyDescent="0.3">
      <c r="A40" s="60">
        <v>6</v>
      </c>
      <c r="B40" s="96" t="s">
        <v>21</v>
      </c>
      <c r="C40" s="97" t="s">
        <v>20</v>
      </c>
      <c r="D40" s="98">
        <v>1992</v>
      </c>
      <c r="E40" s="99">
        <v>179</v>
      </c>
      <c r="F40" s="60">
        <f>'SỐ LIỆU TỔNG HỢP'!F17</f>
        <v>4.17</v>
      </c>
      <c r="G40" s="95">
        <f t="shared" si="43"/>
        <v>5.681682131291736</v>
      </c>
      <c r="H40" s="60">
        <f>'SỐ LIỆU TỔNG HỢP'!I17</f>
        <v>65</v>
      </c>
      <c r="I40" s="95">
        <f t="shared" si="31"/>
        <v>3.118886894674211</v>
      </c>
      <c r="J40" s="59">
        <f>'SỐ LIỆU TỔNG HỢP'!L17</f>
        <v>8.4499999999999993</v>
      </c>
      <c r="K40" s="95">
        <f t="shared" si="32"/>
        <v>4.1056029787398982</v>
      </c>
      <c r="L40" s="60">
        <f>'SỐ LIỆU TỔNG HỢP'!O17</f>
        <v>308</v>
      </c>
      <c r="M40" s="95">
        <f t="shared" si="33"/>
        <v>9.2077156089791892</v>
      </c>
      <c r="N40" s="60">
        <f>'SỐ LIỆU TỔNG HỢP'!R17</f>
        <v>2939</v>
      </c>
      <c r="O40" s="61">
        <f t="shared" si="34"/>
        <v>2.6716542421306086</v>
      </c>
      <c r="P40" s="59">
        <f>'SỐ LIỆU TỔNG HỢP'!U17</f>
        <v>21.58</v>
      </c>
      <c r="Q40" s="61">
        <f t="shared" si="35"/>
        <v>3.9982807038674855</v>
      </c>
      <c r="R40" s="59">
        <f>'SỐ LIỆU TỔNG HỢP'!X17</f>
        <v>8.6199999999999992</v>
      </c>
      <c r="S40" s="95">
        <f t="shared" si="36"/>
        <v>3.5545101197902373</v>
      </c>
      <c r="T40" s="102">
        <f>'SỐ LIỆU TỔNG HỢP'!AA17</f>
        <v>22</v>
      </c>
      <c r="U40" s="95">
        <f t="shared" si="37"/>
        <v>2.1533714509657815</v>
      </c>
      <c r="V40" s="59">
        <f>'SỐ LIỆU TỔNG HỢP'!AD17</f>
        <v>6.08</v>
      </c>
      <c r="W40" s="95">
        <f t="shared" si="38"/>
        <v>7.5268440689621503</v>
      </c>
      <c r="X40" s="60">
        <f>'SỐ LIỆU TỔNG HỢP'!AG17</f>
        <v>72.099999999999994</v>
      </c>
      <c r="Y40" s="95">
        <f t="shared" si="39"/>
        <v>7.1919267010263344</v>
      </c>
      <c r="Z40" s="60">
        <v>6</v>
      </c>
      <c r="AA40" s="96" t="s">
        <v>21</v>
      </c>
      <c r="AB40" s="103" t="s">
        <v>20</v>
      </c>
      <c r="AC40" s="242">
        <f t="shared" si="40"/>
        <v>5.681682131291736</v>
      </c>
      <c r="AD40" s="145">
        <f t="shared" si="23"/>
        <v>3.118886894674211</v>
      </c>
      <c r="AE40" s="102">
        <f t="shared" si="41"/>
        <v>4.1056029787398982</v>
      </c>
      <c r="AF40" s="102">
        <f t="shared" si="42"/>
        <v>9.2077156089791892</v>
      </c>
      <c r="AG40" s="102">
        <f t="shared" si="24"/>
        <v>7.1919267010263344</v>
      </c>
      <c r="AH40" s="102">
        <f t="shared" si="25"/>
        <v>3.9982807038674855</v>
      </c>
      <c r="AI40" s="234">
        <f t="shared" si="26"/>
        <v>7.5268440689621503</v>
      </c>
      <c r="AJ40" s="102">
        <f t="shared" si="27"/>
        <v>2.6716542421306086</v>
      </c>
      <c r="AK40" s="102">
        <f t="shared" si="28"/>
        <v>3.5545101197902373</v>
      </c>
      <c r="AL40" s="145">
        <f t="shared" si="29"/>
        <v>2.1533714509657815</v>
      </c>
      <c r="AM40" s="243">
        <f t="shared" si="30"/>
        <v>43.502593329671612</v>
      </c>
      <c r="AN40" s="104" t="s">
        <v>91</v>
      </c>
    </row>
    <row r="41" spans="1:40" s="107" customFormat="1" ht="21" customHeight="1" x14ac:dyDescent="0.3">
      <c r="A41" s="60">
        <v>7</v>
      </c>
      <c r="B41" s="96" t="s">
        <v>22</v>
      </c>
      <c r="C41" s="97" t="s">
        <v>23</v>
      </c>
      <c r="D41" s="98">
        <v>1993</v>
      </c>
      <c r="E41" s="99">
        <v>177</v>
      </c>
      <c r="F41" s="60">
        <f>'SỐ LIỆU TỔNG HỢP'!F18</f>
        <v>4.26</v>
      </c>
      <c r="G41" s="95">
        <f t="shared" si="43"/>
        <v>3.9595377996073755</v>
      </c>
      <c r="H41" s="60">
        <f>'SỐ LIỆU TỔNG HỢP'!I18</f>
        <v>65</v>
      </c>
      <c r="I41" s="95">
        <f t="shared" si="31"/>
        <v>3.118886894674211</v>
      </c>
      <c r="J41" s="59">
        <f>'SỐ LIỆU TỔNG HỢP'!L18</f>
        <v>8.76</v>
      </c>
      <c r="K41" s="95">
        <f t="shared" si="32"/>
        <v>6.9862583199412853</v>
      </c>
      <c r="L41" s="60">
        <f>'SỐ LIỆU TỔNG HỢP'!O18</f>
        <v>289</v>
      </c>
      <c r="M41" s="95">
        <f t="shared" si="33"/>
        <v>5.5530140514658362</v>
      </c>
      <c r="N41" s="60">
        <f>'SỐ LIỆU TỔNG HỢP'!R18</f>
        <v>2966</v>
      </c>
      <c r="O41" s="61">
        <f t="shared" si="34"/>
        <v>5.7761152526231303</v>
      </c>
      <c r="P41" s="59">
        <f>'SỐ LIỆU TỔNG HỢP'!U18</f>
        <v>22.15</v>
      </c>
      <c r="Q41" s="61">
        <f t="shared" si="35"/>
        <v>2.5103849415338439</v>
      </c>
      <c r="R41" s="59">
        <f>'SỐ LIỆU TỔNG HỢP'!X18</f>
        <v>8.1</v>
      </c>
      <c r="S41" s="95">
        <f t="shared" si="36"/>
        <v>6.1464230084422153</v>
      </c>
      <c r="T41" s="102">
        <f>'SỐ LIỆU TỔNG HỢP'!AA18</f>
        <v>24</v>
      </c>
      <c r="U41" s="95">
        <f t="shared" si="37"/>
        <v>5.2101537854991697</v>
      </c>
      <c r="V41" s="59">
        <f>'SỐ LIỆU TỔNG HỢP'!AD18</f>
        <v>6.83</v>
      </c>
      <c r="W41" s="95">
        <f t="shared" si="38"/>
        <v>3.7175314021850361</v>
      </c>
      <c r="X41" s="60">
        <f>'SỐ LIỆU TỔNG HỢP'!AG18</f>
        <v>66.2</v>
      </c>
      <c r="Y41" s="95">
        <f t="shared" si="39"/>
        <v>4.6654568527127083</v>
      </c>
      <c r="Z41" s="60">
        <v>7</v>
      </c>
      <c r="AA41" s="96" t="s">
        <v>22</v>
      </c>
      <c r="AB41" s="103" t="s">
        <v>23</v>
      </c>
      <c r="AC41" s="242">
        <f t="shared" si="40"/>
        <v>3.9595377996073755</v>
      </c>
      <c r="AD41" s="145">
        <f t="shared" si="23"/>
        <v>3.118886894674211</v>
      </c>
      <c r="AE41" s="102">
        <f t="shared" si="41"/>
        <v>6.9862583199412853</v>
      </c>
      <c r="AF41" s="102">
        <f t="shared" si="42"/>
        <v>5.5530140514658362</v>
      </c>
      <c r="AG41" s="102">
        <f t="shared" si="24"/>
        <v>4.6654568527127083</v>
      </c>
      <c r="AH41" s="102">
        <f t="shared" si="25"/>
        <v>2.5103849415338439</v>
      </c>
      <c r="AI41" s="234">
        <f t="shared" si="26"/>
        <v>3.7175314021850361</v>
      </c>
      <c r="AJ41" s="102">
        <f t="shared" si="27"/>
        <v>5.7761152526231303</v>
      </c>
      <c r="AK41" s="102">
        <f t="shared" si="28"/>
        <v>6.1464230084422153</v>
      </c>
      <c r="AL41" s="145">
        <f t="shared" si="29"/>
        <v>5.2101537854991697</v>
      </c>
      <c r="AM41" s="243">
        <f t="shared" si="30"/>
        <v>36.287185514743427</v>
      </c>
      <c r="AN41" s="104" t="s">
        <v>91</v>
      </c>
    </row>
    <row r="42" spans="1:40" s="107" customFormat="1" ht="21" customHeight="1" x14ac:dyDescent="0.3">
      <c r="A42" s="60">
        <v>8</v>
      </c>
      <c r="B42" s="96" t="s">
        <v>24</v>
      </c>
      <c r="C42" s="97" t="s">
        <v>25</v>
      </c>
      <c r="D42" s="98">
        <v>1994</v>
      </c>
      <c r="E42" s="99">
        <v>177</v>
      </c>
      <c r="F42" s="60">
        <f>'SỐ LIỆU TỔNG HỢP'!F19</f>
        <v>4.5199999999999996</v>
      </c>
      <c r="G42" s="95">
        <f t="shared" si="43"/>
        <v>-1.0155458252585579</v>
      </c>
      <c r="H42" s="60">
        <f>'SỐ LIỆU TỔNG HỢP'!I19</f>
        <v>67</v>
      </c>
      <c r="I42" s="95">
        <f t="shared" si="31"/>
        <v>4.9429965725658853</v>
      </c>
      <c r="J42" s="59">
        <f>'SỐ LIỆU TỔNG HỢP'!L19</f>
        <v>8.6199999999999992</v>
      </c>
      <c r="K42" s="95">
        <f t="shared" si="32"/>
        <v>5.6853171981083976</v>
      </c>
      <c r="L42" s="60">
        <f>'SỐ LIỆU TỔNG HỢP'!O19</f>
        <v>302</v>
      </c>
      <c r="M42" s="95">
        <f t="shared" si="33"/>
        <v>8.0535993276591835</v>
      </c>
      <c r="N42" s="60">
        <f>'SỐ LIỆU TỔNG HỢP'!R19</f>
        <v>2995</v>
      </c>
      <c r="O42" s="61">
        <f t="shared" si="34"/>
        <v>9.1105363379669502</v>
      </c>
      <c r="P42" s="59">
        <f>'SỐ LIỆU TỔNG HỢP'!U19</f>
        <v>22.24</v>
      </c>
      <c r="Q42" s="61">
        <f t="shared" si="35"/>
        <v>2.2754540316916905</v>
      </c>
      <c r="R42" s="59">
        <f>'SỐ LIỆU TỔNG HỢP'!X19</f>
        <v>9.0500000000000007</v>
      </c>
      <c r="S42" s="95">
        <f t="shared" si="36"/>
        <v>1.4111975387895539</v>
      </c>
      <c r="T42" s="102">
        <f>'SỐ LIỆU TỔNG HỢP'!AA19</f>
        <v>24.5</v>
      </c>
      <c r="U42" s="95">
        <f t="shared" si="37"/>
        <v>5.9743493691325167</v>
      </c>
      <c r="V42" s="59">
        <f>'SỐ LIỆU TỔNG HỢP'!AD19</f>
        <v>6.34</v>
      </c>
      <c r="W42" s="95">
        <f t="shared" si="38"/>
        <v>6.2062823444794191</v>
      </c>
      <c r="X42" s="60">
        <f>'SỐ LIỆU TỔNG HỢP'!AG19</f>
        <v>64.3</v>
      </c>
      <c r="Y42" s="95">
        <f t="shared" si="39"/>
        <v>3.8518479185100114</v>
      </c>
      <c r="Z42" s="60">
        <v>8</v>
      </c>
      <c r="AA42" s="96" t="s">
        <v>24</v>
      </c>
      <c r="AB42" s="103" t="s">
        <v>25</v>
      </c>
      <c r="AC42" s="242">
        <f t="shared" si="40"/>
        <v>-1.0155458252585579</v>
      </c>
      <c r="AD42" s="145">
        <f t="shared" si="23"/>
        <v>4.9429965725658853</v>
      </c>
      <c r="AE42" s="102">
        <f t="shared" si="41"/>
        <v>5.6853171981083976</v>
      </c>
      <c r="AF42" s="102">
        <f t="shared" si="42"/>
        <v>8.0535993276591835</v>
      </c>
      <c r="AG42" s="102">
        <f t="shared" si="24"/>
        <v>3.8518479185100114</v>
      </c>
      <c r="AH42" s="102">
        <f t="shared" si="25"/>
        <v>2.2754540316916905</v>
      </c>
      <c r="AI42" s="234">
        <f t="shared" si="26"/>
        <v>6.2062823444794191</v>
      </c>
      <c r="AJ42" s="102">
        <f t="shared" si="27"/>
        <v>9.1105363379669502</v>
      </c>
      <c r="AK42" s="102">
        <f t="shared" si="28"/>
        <v>1.4111975387895539</v>
      </c>
      <c r="AL42" s="145">
        <f t="shared" si="29"/>
        <v>5.9743493691325167</v>
      </c>
      <c r="AM42" s="243">
        <f t="shared" si="30"/>
        <v>39.110487905722984</v>
      </c>
      <c r="AN42" s="104" t="s">
        <v>91</v>
      </c>
    </row>
    <row r="43" spans="1:40" s="107" customFormat="1" ht="21" customHeight="1" x14ac:dyDescent="0.3">
      <c r="A43" s="60">
        <v>9</v>
      </c>
      <c r="B43" s="96" t="s">
        <v>27</v>
      </c>
      <c r="C43" s="97" t="s">
        <v>26</v>
      </c>
      <c r="D43" s="98">
        <v>1992</v>
      </c>
      <c r="E43" s="99">
        <v>180</v>
      </c>
      <c r="F43" s="60">
        <f>'SỐ LIỆU TỔNG HỢP'!F20</f>
        <v>4.03</v>
      </c>
      <c r="G43" s="95">
        <f t="shared" si="43"/>
        <v>8.3605733139118499</v>
      </c>
      <c r="H43" s="60">
        <f>'SỐ LIỆU TỔNG HỢP'!I20</f>
        <v>70</v>
      </c>
      <c r="I43" s="95">
        <f t="shared" si="31"/>
        <v>7.6791610894033955</v>
      </c>
      <c r="J43" s="59">
        <f>'SỐ LIỆU TỔNG HỢP'!L20</f>
        <v>8.68</v>
      </c>
      <c r="K43" s="95">
        <f t="shared" si="32"/>
        <v>6.242863393179638</v>
      </c>
      <c r="L43" s="60">
        <f>'SỐ LIỆU TỔNG HỢP'!O20</f>
        <v>304</v>
      </c>
      <c r="M43" s="95">
        <f t="shared" si="33"/>
        <v>8.4383047547658521</v>
      </c>
      <c r="N43" s="60">
        <f>'SỐ LIỆU TỔNG HỢP'!R20</f>
        <v>2958</v>
      </c>
      <c r="O43" s="61">
        <f t="shared" si="34"/>
        <v>4.8562749532179392</v>
      </c>
      <c r="P43" s="59">
        <f>'SỐ LIỆU TỔNG HỢP'!U20</f>
        <v>22.01</v>
      </c>
      <c r="Q43" s="61">
        <f t="shared" si="35"/>
        <v>2.8758330235105198</v>
      </c>
      <c r="R43" s="59">
        <f>'SỐ LIỆU TỔNG HỢP'!X20</f>
        <v>9.2899999999999991</v>
      </c>
      <c r="S43" s="95">
        <f t="shared" si="36"/>
        <v>0.21493005171941704</v>
      </c>
      <c r="T43" s="102">
        <f>'SỐ LIỆU TỔNG HỢP'!AA20</f>
        <v>22</v>
      </c>
      <c r="U43" s="95">
        <f t="shared" si="37"/>
        <v>2.1533714509657815</v>
      </c>
      <c r="V43" s="59">
        <f>'SỐ LIỆU TỔNG HỢP'!AD20</f>
        <v>6.85</v>
      </c>
      <c r="W43" s="95">
        <f t="shared" si="38"/>
        <v>3.6159497310709821</v>
      </c>
      <c r="X43" s="60">
        <f>'SỐ LIỆU TỔNG HỢP'!AG20</f>
        <v>59.6</v>
      </c>
      <c r="Y43" s="95">
        <f t="shared" si="39"/>
        <v>1.8392363444296644</v>
      </c>
      <c r="Z43" s="60">
        <v>9</v>
      </c>
      <c r="AA43" s="96" t="s">
        <v>27</v>
      </c>
      <c r="AB43" s="103" t="s">
        <v>26</v>
      </c>
      <c r="AC43" s="242">
        <f t="shared" si="40"/>
        <v>8.3605733139118499</v>
      </c>
      <c r="AD43" s="145">
        <f t="shared" si="23"/>
        <v>7.6791610894033955</v>
      </c>
      <c r="AE43" s="102">
        <f t="shared" si="41"/>
        <v>6.242863393179638</v>
      </c>
      <c r="AF43" s="102">
        <f t="shared" si="42"/>
        <v>8.4383047547658521</v>
      </c>
      <c r="AG43" s="102">
        <f t="shared" si="24"/>
        <v>1.8392363444296644</v>
      </c>
      <c r="AH43" s="102">
        <f t="shared" si="25"/>
        <v>2.8758330235105198</v>
      </c>
      <c r="AI43" s="234">
        <f t="shared" si="26"/>
        <v>3.6159497310709821</v>
      </c>
      <c r="AJ43" s="102">
        <f t="shared" si="27"/>
        <v>4.8562749532179392</v>
      </c>
      <c r="AK43" s="102">
        <f t="shared" si="28"/>
        <v>0.21493005171941704</v>
      </c>
      <c r="AL43" s="145">
        <f t="shared" si="29"/>
        <v>2.1533714509657815</v>
      </c>
      <c r="AM43" s="243">
        <f t="shared" si="30"/>
        <v>43.908196603489849</v>
      </c>
      <c r="AN43" s="104" t="s">
        <v>91</v>
      </c>
    </row>
    <row r="44" spans="1:40" s="107" customFormat="1" ht="21" customHeight="1" x14ac:dyDescent="0.3">
      <c r="A44" s="60">
        <v>10</v>
      </c>
      <c r="B44" s="108" t="s">
        <v>28</v>
      </c>
      <c r="C44" s="109" t="s">
        <v>29</v>
      </c>
      <c r="D44" s="98">
        <v>1990</v>
      </c>
      <c r="E44" s="99">
        <v>176</v>
      </c>
      <c r="F44" s="59">
        <f>'SỐ LIỆU TỔNG HỢP'!F21</f>
        <v>4.2699999999999996</v>
      </c>
      <c r="G44" s="95">
        <f t="shared" si="43"/>
        <v>3.7681884294202281</v>
      </c>
      <c r="H44" s="60">
        <f>'SỐ LIỆU TỔNG HỢP'!I21</f>
        <v>67</v>
      </c>
      <c r="I44" s="95">
        <f t="shared" si="31"/>
        <v>4.9429965725658853</v>
      </c>
      <c r="J44" s="59">
        <f>'SỐ LIỆU TỔNG HỢP'!L21</f>
        <v>8.81</v>
      </c>
      <c r="K44" s="95">
        <f t="shared" si="32"/>
        <v>7.4508801491673218</v>
      </c>
      <c r="L44" s="60">
        <f>'SỐ LIỆU TỔNG HỢP'!O21</f>
        <v>281</v>
      </c>
      <c r="M44" s="95">
        <f t="shared" si="33"/>
        <v>4.0141923430391611</v>
      </c>
      <c r="N44" s="60">
        <f>'SỐ LIỆU TỔNG HỢP'!R21</f>
        <v>2935</v>
      </c>
      <c r="O44" s="61">
        <f t="shared" si="34"/>
        <v>2.2117340924280127</v>
      </c>
      <c r="P44" s="59">
        <f>'SỐ LIỆU TỔNG HỢP'!U21</f>
        <v>21.14</v>
      </c>
      <c r="Q44" s="61">
        <f t="shared" si="35"/>
        <v>5.146831818651342</v>
      </c>
      <c r="R44" s="59">
        <f>'SỐ LIỆU TỔNG HỢP'!X21</f>
        <v>8.25</v>
      </c>
      <c r="S44" s="95">
        <f t="shared" si="36"/>
        <v>5.398755829023373</v>
      </c>
      <c r="T44" s="102">
        <f>'SỐ LIỆU TỔNG HỢP'!AA21</f>
        <v>23</v>
      </c>
      <c r="U44" s="95">
        <f t="shared" si="37"/>
        <v>3.6817626182324754</v>
      </c>
      <c r="V44" s="59">
        <f>'SỐ LIỆU TỔNG HỢP'!AD21</f>
        <v>6.23</v>
      </c>
      <c r="W44" s="95">
        <f t="shared" si="38"/>
        <v>6.7649815356067258</v>
      </c>
      <c r="X44" s="59">
        <f>'SỐ LIỆU TỔNG HỢP'!AG21</f>
        <v>66</v>
      </c>
      <c r="Y44" s="95">
        <f t="shared" si="39"/>
        <v>4.5798138070071603</v>
      </c>
      <c r="Z44" s="60">
        <v>10</v>
      </c>
      <c r="AA44" s="108" t="s">
        <v>28</v>
      </c>
      <c r="AB44" s="128" t="s">
        <v>29</v>
      </c>
      <c r="AC44" s="242">
        <f t="shared" si="40"/>
        <v>3.7681884294202281</v>
      </c>
      <c r="AD44" s="145">
        <f t="shared" si="23"/>
        <v>4.9429965725658853</v>
      </c>
      <c r="AE44" s="102">
        <f t="shared" si="41"/>
        <v>7.4508801491673218</v>
      </c>
      <c r="AF44" s="102">
        <f t="shared" si="42"/>
        <v>4.0141923430391611</v>
      </c>
      <c r="AG44" s="102">
        <f t="shared" si="24"/>
        <v>4.5798138070071603</v>
      </c>
      <c r="AH44" s="102">
        <f t="shared" si="25"/>
        <v>5.146831818651342</v>
      </c>
      <c r="AI44" s="234">
        <f t="shared" si="26"/>
        <v>6.7649815356067258</v>
      </c>
      <c r="AJ44" s="102">
        <f t="shared" si="27"/>
        <v>2.2117340924280127</v>
      </c>
      <c r="AK44" s="102">
        <f t="shared" si="28"/>
        <v>5.398755829023373</v>
      </c>
      <c r="AL44" s="145">
        <f t="shared" si="29"/>
        <v>3.6817626182324754</v>
      </c>
      <c r="AM44" s="243">
        <f t="shared" si="30"/>
        <v>38.879618747885836</v>
      </c>
      <c r="AN44" s="104" t="s">
        <v>91</v>
      </c>
    </row>
    <row r="45" spans="1:40" s="107" customFormat="1" ht="21" customHeight="1" x14ac:dyDescent="0.3">
      <c r="A45" s="60">
        <v>11</v>
      </c>
      <c r="B45" s="157" t="s">
        <v>31</v>
      </c>
      <c r="C45" s="109" t="s">
        <v>32</v>
      </c>
      <c r="D45" s="130">
        <v>1990</v>
      </c>
      <c r="E45" s="99">
        <v>180</v>
      </c>
      <c r="F45" s="59">
        <f>'SỐ LIỆU TỔNG HỢP'!F22</f>
        <v>4.18</v>
      </c>
      <c r="G45" s="95">
        <f t="shared" si="43"/>
        <v>5.4903327611045887</v>
      </c>
      <c r="H45" s="60">
        <f>'SỐ LIỆU TỔNG HỢP'!I22</f>
        <v>64</v>
      </c>
      <c r="I45" s="95">
        <f t="shared" si="31"/>
        <v>2.2068320557283743</v>
      </c>
      <c r="J45" s="59">
        <f>'SỐ LIỆU TỔNG HỢP'!L22</f>
        <v>8.57</v>
      </c>
      <c r="K45" s="95">
        <f t="shared" si="32"/>
        <v>5.2206953688823781</v>
      </c>
      <c r="L45" s="60">
        <f>'SỐ LIỆU TỔNG HỢP'!O22</f>
        <v>287</v>
      </c>
      <c r="M45" s="95">
        <f t="shared" si="33"/>
        <v>5.1683086243591676</v>
      </c>
      <c r="N45" s="60">
        <f>'SỐ LIỆU TỔNG HỢP'!R22</f>
        <v>2959</v>
      </c>
      <c r="O45" s="61">
        <f t="shared" si="34"/>
        <v>4.9712549906435877</v>
      </c>
      <c r="P45" s="59">
        <f>'SỐ LIỆU TỔNG HỢP'!U22</f>
        <v>21.12</v>
      </c>
      <c r="Q45" s="61">
        <f t="shared" si="35"/>
        <v>5.1990386875051531</v>
      </c>
      <c r="R45" s="59">
        <f>'SỐ LIỆU TỔNG HỢP'!X22</f>
        <v>8.0500000000000007</v>
      </c>
      <c r="S45" s="95">
        <f t="shared" si="36"/>
        <v>6.3956454015818238</v>
      </c>
      <c r="T45" s="102">
        <f>'SỐ LIỆU TỔNG HỢP'!AA22</f>
        <v>26</v>
      </c>
      <c r="U45" s="95">
        <f t="shared" si="37"/>
        <v>8.2669361200325575</v>
      </c>
      <c r="V45" s="59">
        <f>'SỐ LIỆU TỔNG HỢP'!AD22</f>
        <v>6.18</v>
      </c>
      <c r="W45" s="95">
        <f t="shared" si="38"/>
        <v>7.0189357133918708</v>
      </c>
      <c r="X45" s="60">
        <f>'SỐ LIỆU TỔNG HỢP'!AG22</f>
        <v>64.5</v>
      </c>
      <c r="Y45" s="95">
        <f t="shared" si="39"/>
        <v>3.9374909642155593</v>
      </c>
      <c r="Z45" s="129">
        <v>11</v>
      </c>
      <c r="AA45" s="157" t="s">
        <v>31</v>
      </c>
      <c r="AB45" s="128" t="s">
        <v>32</v>
      </c>
      <c r="AC45" s="242">
        <f t="shared" si="40"/>
        <v>5.4903327611045887</v>
      </c>
      <c r="AD45" s="145">
        <f t="shared" si="23"/>
        <v>2.2068320557283743</v>
      </c>
      <c r="AE45" s="102">
        <f t="shared" si="41"/>
        <v>5.2206953688823781</v>
      </c>
      <c r="AF45" s="102">
        <f t="shared" si="42"/>
        <v>5.1683086243591676</v>
      </c>
      <c r="AG45" s="102">
        <f t="shared" si="24"/>
        <v>3.9374909642155593</v>
      </c>
      <c r="AH45" s="102">
        <f t="shared" si="25"/>
        <v>5.1990386875051531</v>
      </c>
      <c r="AI45" s="234">
        <f t="shared" si="26"/>
        <v>7.0189357133918708</v>
      </c>
      <c r="AJ45" s="102">
        <f t="shared" si="27"/>
        <v>4.9712549906435877</v>
      </c>
      <c r="AK45" s="102">
        <f t="shared" si="28"/>
        <v>6.3956454015818238</v>
      </c>
      <c r="AL45" s="145">
        <f t="shared" si="29"/>
        <v>8.2669361200325575</v>
      </c>
      <c r="AM45" s="243">
        <f t="shared" si="30"/>
        <v>39.212889165830674</v>
      </c>
      <c r="AN45" s="104" t="s">
        <v>91</v>
      </c>
    </row>
    <row r="46" spans="1:40" s="107" customFormat="1" ht="21" customHeight="1" x14ac:dyDescent="0.3">
      <c r="A46" s="60">
        <v>12</v>
      </c>
      <c r="B46" s="131" t="s">
        <v>21</v>
      </c>
      <c r="C46" s="97" t="s">
        <v>20</v>
      </c>
      <c r="D46" s="130">
        <v>1991</v>
      </c>
      <c r="E46" s="99">
        <v>179</v>
      </c>
      <c r="F46" s="59">
        <f>'SỐ LIỆU TỔNG HỢP'!F23</f>
        <v>4.1900000000000004</v>
      </c>
      <c r="G46" s="95">
        <f t="shared" si="43"/>
        <v>5.2989833909174244</v>
      </c>
      <c r="H46" s="60">
        <f>'SỐ LIỆU TỔNG HỢP'!I23</f>
        <v>67</v>
      </c>
      <c r="I46" s="95">
        <f t="shared" si="31"/>
        <v>4.9429965725658853</v>
      </c>
      <c r="J46" s="59">
        <f>'SỐ LIỆU TỔNG HỢP'!L23</f>
        <v>8.7200000000000006</v>
      </c>
      <c r="K46" s="95">
        <f t="shared" si="32"/>
        <v>6.6145608565604697</v>
      </c>
      <c r="L46" s="60">
        <f>'SỐ LIỆU TỔNG HỢP'!O23</f>
        <v>290</v>
      </c>
      <c r="M46" s="95">
        <f t="shared" si="33"/>
        <v>5.7453667650191704</v>
      </c>
      <c r="N46" s="60">
        <f>'SỐ LIỆU TỔNG HỢP'!R23</f>
        <v>2952</v>
      </c>
      <c r="O46" s="61">
        <f t="shared" si="34"/>
        <v>4.166394728664045</v>
      </c>
      <c r="P46" s="59">
        <f>'SỐ LIỆU TỔNG HỢP'!U23</f>
        <v>21.12</v>
      </c>
      <c r="Q46" s="61">
        <f t="shared" si="35"/>
        <v>5.1990386875051531</v>
      </c>
      <c r="R46" s="59">
        <f>'SỐ LIỆU TỔNG HỢP'!X23</f>
        <v>8.25</v>
      </c>
      <c r="S46" s="95">
        <f t="shared" si="36"/>
        <v>5.398755829023373</v>
      </c>
      <c r="T46" s="102">
        <f>'SỐ LIỆU TỔNG HỢP'!AA23</f>
        <v>25</v>
      </c>
      <c r="U46" s="95">
        <f t="shared" si="37"/>
        <v>6.7385449527658636</v>
      </c>
      <c r="V46" s="59">
        <f>'SỐ LIỆU TỔNG HỢP'!AD23</f>
        <v>6.94</v>
      </c>
      <c r="W46" s="95">
        <f t="shared" si="38"/>
        <v>3.1588322110577245</v>
      </c>
      <c r="X46" s="60">
        <f>'SỐ LIỆU TỔNG HỢP'!AG23</f>
        <v>71</v>
      </c>
      <c r="Y46" s="95">
        <f t="shared" si="39"/>
        <v>6.7208899496458292</v>
      </c>
      <c r="Z46" s="129">
        <v>12</v>
      </c>
      <c r="AA46" s="131" t="s">
        <v>21</v>
      </c>
      <c r="AB46" s="103" t="s">
        <v>20</v>
      </c>
      <c r="AC46" s="242">
        <f t="shared" si="40"/>
        <v>5.2989833909174244</v>
      </c>
      <c r="AD46" s="145">
        <f t="shared" si="23"/>
        <v>4.9429965725658853</v>
      </c>
      <c r="AE46" s="102">
        <f t="shared" si="41"/>
        <v>6.6145608565604697</v>
      </c>
      <c r="AF46" s="102">
        <f t="shared" si="42"/>
        <v>5.7453667650191704</v>
      </c>
      <c r="AG46" s="102">
        <f t="shared" si="24"/>
        <v>6.7208899496458292</v>
      </c>
      <c r="AH46" s="102">
        <f t="shared" si="25"/>
        <v>5.1990386875051531</v>
      </c>
      <c r="AI46" s="234">
        <f t="shared" si="26"/>
        <v>3.1588322110577245</v>
      </c>
      <c r="AJ46" s="102">
        <f t="shared" si="27"/>
        <v>4.166394728664045</v>
      </c>
      <c r="AK46" s="102">
        <f t="shared" si="28"/>
        <v>5.398755829023373</v>
      </c>
      <c r="AL46" s="145">
        <f t="shared" si="29"/>
        <v>6.7385449527658636</v>
      </c>
      <c r="AM46" s="243">
        <f t="shared" si="30"/>
        <v>41.847063161935708</v>
      </c>
      <c r="AN46" s="104" t="s">
        <v>91</v>
      </c>
    </row>
    <row r="47" spans="1:40" s="107" customFormat="1" ht="21" customHeight="1" x14ac:dyDescent="0.3">
      <c r="A47" s="60">
        <v>13</v>
      </c>
      <c r="B47" s="131" t="s">
        <v>34</v>
      </c>
      <c r="C47" s="97" t="s">
        <v>78</v>
      </c>
      <c r="D47" s="130">
        <v>1992</v>
      </c>
      <c r="E47" s="99">
        <v>174</v>
      </c>
      <c r="F47" s="59">
        <f>'SỐ LIỆU TỔNG HỢP'!F24</f>
        <v>4.21</v>
      </c>
      <c r="G47" s="95">
        <f t="shared" si="43"/>
        <v>4.9162846505431297</v>
      </c>
      <c r="H47" s="60">
        <f>'SỐ LIỆU TỔNG HỢP'!I24</f>
        <v>69</v>
      </c>
      <c r="I47" s="95">
        <f t="shared" si="31"/>
        <v>6.7671062504575588</v>
      </c>
      <c r="J47" s="59">
        <f>'SỐ LIỆU TỔNG HỢP'!L24</f>
        <v>8.42</v>
      </c>
      <c r="K47" s="95">
        <f t="shared" si="32"/>
        <v>3.826829881204286</v>
      </c>
      <c r="L47" s="60">
        <f>'SỐ LIỆU TỔNG HỢP'!O24</f>
        <v>281</v>
      </c>
      <c r="M47" s="95">
        <f t="shared" si="33"/>
        <v>4.0141923430391611</v>
      </c>
      <c r="N47" s="60">
        <f>'SỐ LIỆU TỔNG HỢP'!R24</f>
        <v>2957</v>
      </c>
      <c r="O47" s="61">
        <f t="shared" si="34"/>
        <v>4.7412949157922899</v>
      </c>
      <c r="P47" s="59">
        <f>'SỐ LIỆU TỔNG HỢP'!U24</f>
        <v>21.21</v>
      </c>
      <c r="Q47" s="61">
        <f t="shared" si="35"/>
        <v>4.964107777663</v>
      </c>
      <c r="R47" s="59">
        <f>'SỐ LIỆU TỔNG HỢP'!X24</f>
        <v>8.0500000000000007</v>
      </c>
      <c r="S47" s="95">
        <f t="shared" si="36"/>
        <v>6.3956454015818238</v>
      </c>
      <c r="T47" s="102">
        <f>'SỐ LIỆU TỔNG HỢP'!AA24</f>
        <v>25</v>
      </c>
      <c r="U47" s="95">
        <f t="shared" si="37"/>
        <v>6.7385449527658636</v>
      </c>
      <c r="V47" s="59">
        <f>'SỐ LIỆU TỔNG HỢP'!AD24</f>
        <v>6.55</v>
      </c>
      <c r="W47" s="95">
        <f t="shared" si="38"/>
        <v>5.1396747977818267</v>
      </c>
      <c r="X47" s="60">
        <f>'SỐ LIỆU TỔNG HỢP'!AG24</f>
        <v>69</v>
      </c>
      <c r="Y47" s="95">
        <f t="shared" si="39"/>
        <v>5.8644594925903615</v>
      </c>
      <c r="Z47" s="129">
        <v>13</v>
      </c>
      <c r="AA47" s="131" t="s">
        <v>34</v>
      </c>
      <c r="AB47" s="103" t="s">
        <v>78</v>
      </c>
      <c r="AC47" s="242">
        <f t="shared" si="40"/>
        <v>4.9162846505431297</v>
      </c>
      <c r="AD47" s="145">
        <f t="shared" si="23"/>
        <v>6.7671062504575588</v>
      </c>
      <c r="AE47" s="102">
        <f t="shared" si="41"/>
        <v>3.826829881204286</v>
      </c>
      <c r="AF47" s="102">
        <f t="shared" si="42"/>
        <v>4.0141923430391611</v>
      </c>
      <c r="AG47" s="102">
        <f t="shared" si="24"/>
        <v>5.8644594925903615</v>
      </c>
      <c r="AH47" s="102">
        <f t="shared" si="25"/>
        <v>4.964107777663</v>
      </c>
      <c r="AI47" s="234">
        <f t="shared" si="26"/>
        <v>5.1396747977818267</v>
      </c>
      <c r="AJ47" s="102">
        <f t="shared" si="27"/>
        <v>4.7412949157922899</v>
      </c>
      <c r="AK47" s="102">
        <f t="shared" si="28"/>
        <v>6.3956454015818238</v>
      </c>
      <c r="AL47" s="145">
        <f t="shared" si="29"/>
        <v>6.7385449527658636</v>
      </c>
      <c r="AM47" s="243">
        <f t="shared" si="30"/>
        <v>40.233950109071614</v>
      </c>
      <c r="AN47" s="104" t="s">
        <v>91</v>
      </c>
    </row>
    <row r="48" spans="1:40" s="107" customFormat="1" ht="21" customHeight="1" x14ac:dyDescent="0.3">
      <c r="A48" s="60">
        <v>14</v>
      </c>
      <c r="B48" s="132" t="s">
        <v>35</v>
      </c>
      <c r="C48" s="133" t="s">
        <v>33</v>
      </c>
      <c r="D48" s="130">
        <v>1993</v>
      </c>
      <c r="E48" s="60">
        <v>174</v>
      </c>
      <c r="F48" s="59">
        <f>'SỐ LIỆU TỔNG HỢP'!F25</f>
        <v>4.1900000000000004</v>
      </c>
      <c r="G48" s="95">
        <f t="shared" si="43"/>
        <v>5.2989833909174244</v>
      </c>
      <c r="H48" s="60">
        <f>'SỐ LIỆU TỔNG HỢP'!I25</f>
        <v>66</v>
      </c>
      <c r="I48" s="95">
        <f t="shared" si="31"/>
        <v>4.0309417336200486</v>
      </c>
      <c r="J48" s="59">
        <f>'SỐ LIỆU TỔNG HỢP'!L25</f>
        <v>8.6</v>
      </c>
      <c r="K48" s="95">
        <f t="shared" si="32"/>
        <v>5.4994684664179898</v>
      </c>
      <c r="L48" s="60">
        <f>'SỐ LIỆU TỔNG HỢP'!O25</f>
        <v>279</v>
      </c>
      <c r="M48" s="95">
        <f t="shared" si="33"/>
        <v>3.6294869159324925</v>
      </c>
      <c r="N48" s="60">
        <f>'SỐ LIỆU TỔNG HỢP'!R25</f>
        <v>2959</v>
      </c>
      <c r="O48" s="61">
        <f t="shared" si="34"/>
        <v>4.9712549906435877</v>
      </c>
      <c r="P48" s="59">
        <f>'SỐ LIỆU TỔNG HỢP'!U25</f>
        <v>21.16</v>
      </c>
      <c r="Q48" s="61">
        <f t="shared" si="35"/>
        <v>5.0946249497975318</v>
      </c>
      <c r="R48" s="59">
        <f>'SỐ LIỆU TỔNG HỢP'!X25</f>
        <v>8.14</v>
      </c>
      <c r="S48" s="95">
        <f t="shared" si="36"/>
        <v>5.9470450939305195</v>
      </c>
      <c r="T48" s="102">
        <f>'SỐ LIỆU TỔNG HỢP'!AA25</f>
        <v>24.6</v>
      </c>
      <c r="U48" s="95">
        <f t="shared" si="37"/>
        <v>6.1271884858591878</v>
      </c>
      <c r="V48" s="59">
        <f>'SỐ LIỆU TỔNG HỢP'!AD25</f>
        <v>6.83</v>
      </c>
      <c r="W48" s="95">
        <f t="shared" si="38"/>
        <v>3.7175314021850361</v>
      </c>
      <c r="X48" s="60">
        <f>'SỐ LIỆU TỔNG HỢP'!AG25</f>
        <v>65</v>
      </c>
      <c r="Y48" s="95">
        <f t="shared" si="39"/>
        <v>4.151598578479426</v>
      </c>
      <c r="Z48" s="129">
        <v>14</v>
      </c>
      <c r="AA48" s="132" t="s">
        <v>35</v>
      </c>
      <c r="AB48" s="134" t="s">
        <v>33</v>
      </c>
      <c r="AC48" s="242">
        <f t="shared" si="40"/>
        <v>5.2989833909174244</v>
      </c>
      <c r="AD48" s="145">
        <f t="shared" si="23"/>
        <v>4.0309417336200486</v>
      </c>
      <c r="AE48" s="102">
        <f t="shared" si="41"/>
        <v>5.4994684664179898</v>
      </c>
      <c r="AF48" s="102">
        <f t="shared" si="42"/>
        <v>3.6294869159324925</v>
      </c>
      <c r="AG48" s="102">
        <f t="shared" si="24"/>
        <v>4.151598578479426</v>
      </c>
      <c r="AH48" s="102">
        <f t="shared" si="25"/>
        <v>5.0946249497975318</v>
      </c>
      <c r="AI48" s="234">
        <f t="shared" si="26"/>
        <v>3.7175314021850361</v>
      </c>
      <c r="AJ48" s="102">
        <f t="shared" si="27"/>
        <v>4.9712549906435877</v>
      </c>
      <c r="AK48" s="102">
        <f t="shared" si="28"/>
        <v>5.9470450939305195</v>
      </c>
      <c r="AL48" s="145">
        <f t="shared" si="29"/>
        <v>6.1271884858591878</v>
      </c>
      <c r="AM48" s="243">
        <f t="shared" si="30"/>
        <v>36.393890427993533</v>
      </c>
      <c r="AN48" s="104" t="s">
        <v>91</v>
      </c>
    </row>
    <row r="49" spans="1:40" s="107" customFormat="1" ht="21" customHeight="1" x14ac:dyDescent="0.3">
      <c r="A49" s="60">
        <v>15</v>
      </c>
      <c r="B49" s="131" t="s">
        <v>49</v>
      </c>
      <c r="C49" s="97" t="s">
        <v>50</v>
      </c>
      <c r="D49" s="130">
        <v>1992</v>
      </c>
      <c r="E49" s="99">
        <v>170</v>
      </c>
      <c r="F49" s="60">
        <f>'SỐ LIỆU TỔNG HỢP'!F26</f>
        <v>4.2</v>
      </c>
      <c r="G49" s="95">
        <f t="shared" si="43"/>
        <v>5.1076340207302771</v>
      </c>
      <c r="H49" s="60">
        <f>'SỐ LIỆU TỔNG HỢP'!I26</f>
        <v>65</v>
      </c>
      <c r="I49" s="95">
        <f t="shared" si="31"/>
        <v>3.118886894674211</v>
      </c>
      <c r="J49" s="59">
        <f>'SỐ LIỆU TỔNG HỢP'!L26</f>
        <v>8.31</v>
      </c>
      <c r="K49" s="95">
        <f t="shared" si="32"/>
        <v>2.8046618569070265</v>
      </c>
      <c r="L49" s="60">
        <f>'SỐ LIỆU TỔNG HỢP'!O26</f>
        <v>274</v>
      </c>
      <c r="M49" s="95">
        <f t="shared" si="33"/>
        <v>2.6677233481658202</v>
      </c>
      <c r="N49" s="60">
        <f>'SỐ LIỆU TỔNG HỢP'!R26</f>
        <v>2958</v>
      </c>
      <c r="O49" s="61">
        <f t="shared" si="34"/>
        <v>4.8562749532179392</v>
      </c>
      <c r="P49" s="59">
        <f>'SỐ LIỆU TỔNG HỢP'!U26</f>
        <v>21.55</v>
      </c>
      <c r="Q49" s="61">
        <f t="shared" si="35"/>
        <v>4.0765910071481972</v>
      </c>
      <c r="R49" s="59">
        <f>'SỐ LIỆU TỔNG HỢP'!X26</f>
        <v>7.72</v>
      </c>
      <c r="S49" s="95">
        <f t="shared" si="36"/>
        <v>8.0405131963032765</v>
      </c>
      <c r="T49" s="102">
        <f>'SỐ LIỆU TỔNG HỢP'!AA26</f>
        <v>23.7</v>
      </c>
      <c r="U49" s="95">
        <f t="shared" si="37"/>
        <v>4.7516364353191598</v>
      </c>
      <c r="V49" s="59">
        <f>'SỐ LIỆU TỔNG HỢP'!AD26</f>
        <v>6.35</v>
      </c>
      <c r="W49" s="95">
        <f t="shared" si="38"/>
        <v>6.1554915089223918</v>
      </c>
      <c r="X49" s="60">
        <f>'SỐ LIỆU TỔNG HỢP'!AG26</f>
        <v>68</v>
      </c>
      <c r="Y49" s="95">
        <f t="shared" si="39"/>
        <v>5.4362442640626272</v>
      </c>
      <c r="Z49" s="129">
        <v>15</v>
      </c>
      <c r="AA49" s="131" t="s">
        <v>49</v>
      </c>
      <c r="AB49" s="103" t="s">
        <v>50</v>
      </c>
      <c r="AC49" s="242">
        <f t="shared" si="40"/>
        <v>5.1076340207302771</v>
      </c>
      <c r="AD49" s="145">
        <f t="shared" si="23"/>
        <v>3.118886894674211</v>
      </c>
      <c r="AE49" s="102">
        <f t="shared" si="41"/>
        <v>2.8046618569070265</v>
      </c>
      <c r="AF49" s="102">
        <f t="shared" si="42"/>
        <v>2.6677233481658202</v>
      </c>
      <c r="AG49" s="102">
        <f t="shared" si="24"/>
        <v>5.4362442640626272</v>
      </c>
      <c r="AH49" s="102">
        <f t="shared" si="25"/>
        <v>4.0765910071481972</v>
      </c>
      <c r="AI49" s="234">
        <f t="shared" si="26"/>
        <v>6.1554915089223918</v>
      </c>
      <c r="AJ49" s="102">
        <f t="shared" si="27"/>
        <v>4.8562749532179392</v>
      </c>
      <c r="AK49" s="102">
        <f t="shared" si="28"/>
        <v>8.0405131963032765</v>
      </c>
      <c r="AL49" s="145">
        <f t="shared" si="29"/>
        <v>4.7516364353191598</v>
      </c>
      <c r="AM49" s="243">
        <f t="shared" si="30"/>
        <v>34.223507853828487</v>
      </c>
      <c r="AN49" s="104" t="s">
        <v>91</v>
      </c>
    </row>
    <row r="50" spans="1:40" s="107" customFormat="1" ht="19.5" customHeight="1" x14ac:dyDescent="0.3">
      <c r="A50" s="60">
        <v>16</v>
      </c>
      <c r="B50" s="132" t="s">
        <v>51</v>
      </c>
      <c r="C50" s="133" t="s">
        <v>52</v>
      </c>
      <c r="D50" s="130">
        <v>1992</v>
      </c>
      <c r="E50" s="60">
        <v>171</v>
      </c>
      <c r="F50" s="59">
        <f>'SỐ LIỆU TỔNG HỢP'!F27</f>
        <v>4.1500000000000004</v>
      </c>
      <c r="G50" s="95">
        <f t="shared" si="43"/>
        <v>6.0643808716660308</v>
      </c>
      <c r="H50" s="60">
        <f>'SỐ LIỆU TỔNG HỢP'!I27</f>
        <v>69</v>
      </c>
      <c r="I50" s="95">
        <f t="shared" si="31"/>
        <v>6.7671062504575588</v>
      </c>
      <c r="J50" s="59">
        <f>'SỐ LIỆU TỔNG HỢP'!L27</f>
        <v>8.77</v>
      </c>
      <c r="K50" s="95">
        <f t="shared" si="32"/>
        <v>7.0791826857864892</v>
      </c>
      <c r="L50" s="60">
        <f>'SỐ LIỆU TỔNG HỢP'!O27</f>
        <v>290</v>
      </c>
      <c r="M50" s="95">
        <f t="shared" si="33"/>
        <v>5.7453667650191704</v>
      </c>
      <c r="N50" s="60">
        <f>'SỐ LIỆU TỔNG HỢP'!R27</f>
        <v>2969</v>
      </c>
      <c r="O50" s="61">
        <f t="shared" si="34"/>
        <v>6.1210553649000774</v>
      </c>
      <c r="P50" s="59">
        <f>'SỐ LIỆU TỔNG HỢP'!U27</f>
        <v>21.15</v>
      </c>
      <c r="Q50" s="61">
        <f t="shared" si="35"/>
        <v>5.1207283842244413</v>
      </c>
      <c r="R50" s="59">
        <f>'SỐ LIỆU TỔNG HỢP'!X27</f>
        <v>8</v>
      </c>
      <c r="S50" s="95">
        <f t="shared" si="36"/>
        <v>6.6448677947214403</v>
      </c>
      <c r="T50" s="102">
        <f>'SỐ LIỆU TỔNG HỢP'!AA27</f>
        <v>25</v>
      </c>
      <c r="U50" s="95">
        <f t="shared" si="37"/>
        <v>6.7385449527658636</v>
      </c>
      <c r="V50" s="59">
        <f>'SỐ LIỆU TỔNG HỢP'!AD27</f>
        <v>6.23</v>
      </c>
      <c r="W50" s="95">
        <f t="shared" si="38"/>
        <v>6.7649815356067258</v>
      </c>
      <c r="X50" s="60">
        <f>'SỐ LIỆU TỔNG HỢP'!AG27</f>
        <v>71</v>
      </c>
      <c r="Y50" s="95">
        <f t="shared" si="39"/>
        <v>6.7208899496458292</v>
      </c>
      <c r="Z50" s="129">
        <v>16</v>
      </c>
      <c r="AA50" s="132" t="s">
        <v>51</v>
      </c>
      <c r="AB50" s="134" t="s">
        <v>52</v>
      </c>
      <c r="AC50" s="242">
        <f t="shared" si="40"/>
        <v>6.0643808716660308</v>
      </c>
      <c r="AD50" s="145">
        <f t="shared" si="23"/>
        <v>6.7671062504575588</v>
      </c>
      <c r="AE50" s="102">
        <f t="shared" si="41"/>
        <v>7.0791826857864892</v>
      </c>
      <c r="AF50" s="102">
        <f t="shared" si="42"/>
        <v>5.7453667650191704</v>
      </c>
      <c r="AG50" s="102">
        <f t="shared" si="24"/>
        <v>6.7208899496458292</v>
      </c>
      <c r="AH50" s="102">
        <f t="shared" si="25"/>
        <v>5.1207283842244413</v>
      </c>
      <c r="AI50" s="234">
        <f t="shared" si="26"/>
        <v>6.7649815356067258</v>
      </c>
      <c r="AJ50" s="102">
        <f t="shared" si="27"/>
        <v>6.1210553649000774</v>
      </c>
      <c r="AK50" s="102">
        <f t="shared" si="28"/>
        <v>6.6448677947214403</v>
      </c>
      <c r="AL50" s="145">
        <f t="shared" si="29"/>
        <v>6.7385449527658636</v>
      </c>
      <c r="AM50" s="243">
        <f t="shared" si="30"/>
        <v>50.383691807306327</v>
      </c>
      <c r="AN50" s="104" t="s">
        <v>90</v>
      </c>
    </row>
    <row r="51" spans="1:40" ht="21" customHeight="1" x14ac:dyDescent="0.3">
      <c r="B51" s="25" t="s">
        <v>44</v>
      </c>
      <c r="C51" s="73"/>
      <c r="D51" s="73"/>
      <c r="E51" s="73"/>
      <c r="F51" s="56">
        <f>'SỐ LIỆU TỔNG HỢP'!F29</f>
        <v>4.2056250000000004</v>
      </c>
      <c r="G51" s="56"/>
      <c r="H51" s="56">
        <f>'SỐ LIỆU TỔNG HỢP'!I29</f>
        <v>67.0625</v>
      </c>
      <c r="I51" s="9"/>
      <c r="J51" s="56">
        <f>'SỐ LIỆU TỔNG HỢP'!L29</f>
        <v>8.5462499999999988</v>
      </c>
      <c r="K51" s="35"/>
      <c r="L51" s="56">
        <f>'SỐ LIỆU TỔNG HỢP'!O29</f>
        <v>286.125</v>
      </c>
      <c r="M51" s="35"/>
      <c r="N51" s="79">
        <f>'SỐ LIỆU TỔNG HỢP'!R29</f>
        <v>2959.25</v>
      </c>
      <c r="O51" s="35"/>
      <c r="P51" s="56">
        <f>'SỐ LIỆU TỔNG HỢP'!U29</f>
        <v>21.196249999999999</v>
      </c>
      <c r="Q51" s="35"/>
      <c r="R51" s="56">
        <f>'SỐ LIỆU TỔNG HỢP'!X29</f>
        <v>8.3299999999999983</v>
      </c>
      <c r="S51" s="35"/>
      <c r="T51" s="56">
        <f>'SỐ LIỆU TỔNG HỢP'!AA29</f>
        <v>23.862500000000001</v>
      </c>
      <c r="U51" s="35"/>
      <c r="V51" s="56">
        <f>'SỐ LIỆU TỔNG HỢP'!AD29</f>
        <v>6.5774999999999997</v>
      </c>
      <c r="W51" s="35"/>
      <c r="X51" s="56">
        <f>'SỐ LIỆU TỔNG HỢP'!AG29</f>
        <v>66.981250000000003</v>
      </c>
      <c r="Y51" s="35"/>
      <c r="AH51" s="285"/>
      <c r="AI51" s="285"/>
      <c r="AJ51" s="285"/>
      <c r="AK51" s="285"/>
      <c r="AL51" s="285"/>
    </row>
    <row r="52" spans="1:40" ht="21" customHeight="1" x14ac:dyDescent="0.3">
      <c r="B52" s="25" t="s">
        <v>45</v>
      </c>
      <c r="C52" s="73"/>
      <c r="D52" s="73"/>
      <c r="E52" s="73"/>
      <c r="F52" s="56">
        <f>'SỐ LIỆU TỔNG HỢP'!F30</f>
        <v>0.1045208561723447</v>
      </c>
      <c r="G52" s="62"/>
      <c r="H52" s="56">
        <f>'SỐ LIỆU TỔNG HỢP'!I30</f>
        <v>2.1928505991061042</v>
      </c>
      <c r="I52" s="4"/>
      <c r="J52" s="56">
        <f>'SỐ LIỆU TỔNG HỢP'!L30</f>
        <v>0.21522880267287645</v>
      </c>
      <c r="K52" s="75"/>
      <c r="L52" s="56">
        <f>'SỐ LIỆU TỔNG HỢP'!O30</f>
        <v>10.397565820902505</v>
      </c>
      <c r="M52" s="75"/>
      <c r="N52" s="56">
        <f>'SỐ LIỆU TỔNG HỢP'!R30</f>
        <v>17.394323786798957</v>
      </c>
      <c r="O52" s="75"/>
      <c r="P52" s="56">
        <f>'SỐ LIỆU TỔNG HỢP'!U30</f>
        <v>0.76618270503842612</v>
      </c>
      <c r="Q52" s="75"/>
      <c r="R52" s="56">
        <f>'SỐ LIỆU TỔNG HỢP'!X30</f>
        <v>0.4012480529547775</v>
      </c>
      <c r="S52" s="75"/>
      <c r="T52" s="56">
        <f>'SỐ LIỆU TỔNG HỢP'!AA30</f>
        <v>1.3085655314121647</v>
      </c>
      <c r="U52" s="75"/>
      <c r="V52" s="56">
        <f>'SỐ LIỆU TỔNG HỢP'!AD30</f>
        <v>0.39377182479197265</v>
      </c>
      <c r="W52" s="75"/>
      <c r="X52" s="56">
        <f>'SỐ LIỆU TỔNG HỢP'!AG30</f>
        <v>4.6705485156991982</v>
      </c>
      <c r="Y52" s="75"/>
    </row>
    <row r="53" spans="1:40" ht="21" customHeight="1" x14ac:dyDescent="0.25"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</row>
    <row r="54" spans="1:40" ht="21" customHeight="1" x14ac:dyDescent="0.25"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</row>
    <row r="56" spans="1:40" ht="21" customHeight="1" x14ac:dyDescent="0.25">
      <c r="K56" s="94"/>
    </row>
    <row r="62" spans="1:40" ht="21" customHeight="1" x14ac:dyDescent="0.25">
      <c r="L62" s="37"/>
      <c r="M62" s="37"/>
    </row>
    <row r="63" spans="1:40" ht="21" customHeight="1" x14ac:dyDescent="0.25">
      <c r="L63" s="37"/>
      <c r="M63" s="37"/>
    </row>
    <row r="64" spans="1:40" ht="21" customHeight="1" x14ac:dyDescent="0.25">
      <c r="L64" s="37"/>
      <c r="M64" s="37"/>
    </row>
    <row r="65" spans="12:13" ht="21" customHeight="1" x14ac:dyDescent="0.25">
      <c r="L65" s="37"/>
      <c r="M65" s="37"/>
    </row>
    <row r="66" spans="12:13" ht="21" customHeight="1" x14ac:dyDescent="0.25">
      <c r="L66" s="37"/>
      <c r="M66" s="37"/>
    </row>
    <row r="67" spans="12:13" ht="21" customHeight="1" x14ac:dyDescent="0.25">
      <c r="L67" s="37"/>
      <c r="M67" s="37"/>
    </row>
  </sheetData>
  <mergeCells count="81">
    <mergeCell ref="AM6:AN6"/>
    <mergeCell ref="AM7:AM9"/>
    <mergeCell ref="AN7:AN9"/>
    <mergeCell ref="AD7:AD9"/>
    <mergeCell ref="AE7:AE9"/>
    <mergeCell ref="AF7:AF9"/>
    <mergeCell ref="AJ7:AJ9"/>
    <mergeCell ref="AH7:AH9"/>
    <mergeCell ref="AK7:AK9"/>
    <mergeCell ref="L7:M8"/>
    <mergeCell ref="B6:C9"/>
    <mergeCell ref="Z6:Z9"/>
    <mergeCell ref="AA6:AB9"/>
    <mergeCell ref="AC6:AL6"/>
    <mergeCell ref="AC7:AC9"/>
    <mergeCell ref="AG7:AG9"/>
    <mergeCell ref="E31:E34"/>
    <mergeCell ref="F7:G8"/>
    <mergeCell ref="H7:I8"/>
    <mergeCell ref="J7:K8"/>
    <mergeCell ref="D6:D9"/>
    <mergeCell ref="E6:E9"/>
    <mergeCell ref="F32:G33"/>
    <mergeCell ref="H32:I33"/>
    <mergeCell ref="J32:K33"/>
    <mergeCell ref="A6:A9"/>
    <mergeCell ref="AH51:AL51"/>
    <mergeCell ref="F31:Y31"/>
    <mergeCell ref="AL7:AL9"/>
    <mergeCell ref="AI7:AI9"/>
    <mergeCell ref="N7:O8"/>
    <mergeCell ref="P7:Q8"/>
    <mergeCell ref="R7:S8"/>
    <mergeCell ref="T7:U8"/>
    <mergeCell ref="V7:W8"/>
    <mergeCell ref="X7:Y8"/>
    <mergeCell ref="F6:Y6"/>
    <mergeCell ref="A31:A34"/>
    <mergeCell ref="B31:B34"/>
    <mergeCell ref="C31:C34"/>
    <mergeCell ref="D31:D34"/>
    <mergeCell ref="A3:D3"/>
    <mergeCell ref="D4:V4"/>
    <mergeCell ref="D5:V5"/>
    <mergeCell ref="AB5:AL5"/>
    <mergeCell ref="Z3:AN3"/>
    <mergeCell ref="Z4:AN4"/>
    <mergeCell ref="A1:D1"/>
    <mergeCell ref="J1:V1"/>
    <mergeCell ref="Z1:AB1"/>
    <mergeCell ref="AF1:AL1"/>
    <mergeCell ref="A2:D2"/>
    <mergeCell ref="J2:V2"/>
    <mergeCell ref="Z2:AB2"/>
    <mergeCell ref="AF2:AL2"/>
    <mergeCell ref="Z28:AN28"/>
    <mergeCell ref="Z29:AN29"/>
    <mergeCell ref="AB30:AL30"/>
    <mergeCell ref="Z31:Z34"/>
    <mergeCell ref="AA31:AB34"/>
    <mergeCell ref="AC31:AL31"/>
    <mergeCell ref="AM31:AN31"/>
    <mergeCell ref="AC32:AC34"/>
    <mergeCell ref="AD32:AD34"/>
    <mergeCell ref="AE32:AE34"/>
    <mergeCell ref="AF32:AF34"/>
    <mergeCell ref="AJ32:AJ34"/>
    <mergeCell ref="AM32:AM34"/>
    <mergeCell ref="AN32:AN34"/>
    <mergeCell ref="AI32:AI34"/>
    <mergeCell ref="L32:M33"/>
    <mergeCell ref="N32:O33"/>
    <mergeCell ref="P32:Q33"/>
    <mergeCell ref="R32:S33"/>
    <mergeCell ref="T32:U33"/>
    <mergeCell ref="V32:W33"/>
    <mergeCell ref="X32:Y33"/>
    <mergeCell ref="AH32:AH34"/>
    <mergeCell ref="AK32:AK34"/>
    <mergeCell ref="AL32:AL34"/>
    <mergeCell ref="AG32:AG34"/>
  </mergeCells>
  <printOptions horizontalCentered="1"/>
  <pageMargins left="0.19685039370078741" right="0.19685039370078741" top="0.19685039370078741" bottom="0.19685039370078741" header="0" footer="0"/>
  <pageSetup paperSize="9" orientation="landscape" r:id="rId1"/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9"/>
  <sheetViews>
    <sheetView tabSelected="1" topLeftCell="M25" workbookViewId="0">
      <selection activeCell="B34" sqref="B34"/>
    </sheetView>
  </sheetViews>
  <sheetFormatPr defaultRowHeight="21" customHeight="1" x14ac:dyDescent="0.25"/>
  <cols>
    <col min="1" max="1" width="4.7109375" style="2" customWidth="1"/>
    <col min="2" max="2" width="20.28515625" style="2" customWidth="1"/>
    <col min="3" max="3" width="9.42578125" style="2" customWidth="1"/>
    <col min="4" max="4" width="7.42578125" style="2" customWidth="1"/>
    <col min="5" max="5" width="8" style="2" customWidth="1"/>
    <col min="6" max="6" width="8.28515625" style="2" customWidth="1"/>
    <col min="7" max="7" width="12" style="2" customWidth="1"/>
    <col min="8" max="8" width="9.140625" style="2" customWidth="1"/>
    <col min="9" max="9" width="10.5703125" style="2" customWidth="1"/>
    <col min="10" max="10" width="7.85546875" style="2" customWidth="1"/>
    <col min="11" max="11" width="9.7109375" style="2" bestFit="1" customWidth="1"/>
    <col min="12" max="12" width="10.5703125" style="2" customWidth="1"/>
    <col min="13" max="13" width="9.85546875" style="2" customWidth="1"/>
    <col min="14" max="14" width="10.140625" style="2" customWidth="1"/>
    <col min="15" max="15" width="5.28515625" style="2" customWidth="1"/>
    <col min="16" max="16" width="21" style="2" customWidth="1"/>
    <col min="17" max="17" width="10.28515625" style="2" customWidth="1"/>
    <col min="18" max="18" width="7.85546875" style="2" customWidth="1"/>
    <col min="19" max="19" width="6.5703125" style="2" customWidth="1"/>
    <col min="20" max="21" width="9.140625" style="2"/>
    <col min="22" max="22" width="8.28515625" style="2" customWidth="1"/>
    <col min="23" max="23" width="11" style="2" bestFit="1" customWidth="1"/>
    <col min="24" max="25" width="9.140625" style="2"/>
    <col min="26" max="26" width="8.5703125" style="2" customWidth="1"/>
    <col min="27" max="16384" width="9.140625" style="2"/>
  </cols>
  <sheetData>
    <row r="1" spans="1:28" ht="18" customHeight="1" x14ac:dyDescent="0.3">
      <c r="A1" s="322" t="s">
        <v>3</v>
      </c>
      <c r="B1" s="322"/>
      <c r="C1" s="322"/>
      <c r="D1" s="322"/>
      <c r="E1" s="13"/>
      <c r="F1" s="1"/>
      <c r="G1" s="285" t="s">
        <v>10</v>
      </c>
      <c r="H1" s="285"/>
      <c r="I1" s="285"/>
      <c r="J1" s="285"/>
      <c r="K1" s="285"/>
      <c r="L1" s="285"/>
      <c r="M1" s="285"/>
      <c r="O1" s="322" t="s">
        <v>3</v>
      </c>
      <c r="P1" s="322"/>
      <c r="Q1" s="322"/>
      <c r="R1" s="322"/>
      <c r="S1" s="41"/>
      <c r="T1" s="1"/>
      <c r="U1" s="285" t="s">
        <v>10</v>
      </c>
      <c r="V1" s="285"/>
      <c r="W1" s="285"/>
      <c r="X1" s="285"/>
      <c r="Y1" s="285"/>
      <c r="Z1" s="285"/>
      <c r="AA1" s="285"/>
    </row>
    <row r="2" spans="1:28" ht="15.75" customHeight="1" x14ac:dyDescent="0.3">
      <c r="A2" s="322" t="s">
        <v>4</v>
      </c>
      <c r="B2" s="322"/>
      <c r="C2" s="322"/>
      <c r="D2" s="322"/>
      <c r="E2" s="13"/>
      <c r="F2" s="1"/>
      <c r="G2" s="323" t="s">
        <v>11</v>
      </c>
      <c r="H2" s="323"/>
      <c r="I2" s="323"/>
      <c r="J2" s="323"/>
      <c r="K2" s="323"/>
      <c r="L2" s="323"/>
      <c r="M2" s="323"/>
      <c r="O2" s="322" t="s">
        <v>4</v>
      </c>
      <c r="P2" s="322"/>
      <c r="Q2" s="322"/>
      <c r="R2" s="322"/>
      <c r="S2" s="41"/>
      <c r="T2" s="1"/>
      <c r="U2" s="323" t="s">
        <v>11</v>
      </c>
      <c r="V2" s="323"/>
      <c r="W2" s="323"/>
      <c r="X2" s="323"/>
      <c r="Y2" s="323"/>
      <c r="Z2" s="323"/>
      <c r="AA2" s="323"/>
    </row>
    <row r="3" spans="1:28" ht="21.75" customHeight="1" x14ac:dyDescent="0.3">
      <c r="A3" s="324" t="s">
        <v>5</v>
      </c>
      <c r="B3" s="324"/>
      <c r="C3" s="324"/>
      <c r="D3" s="324"/>
      <c r="E3" s="14"/>
      <c r="K3" s="1"/>
      <c r="O3" s="324" t="s">
        <v>5</v>
      </c>
      <c r="P3" s="324"/>
      <c r="Q3" s="324"/>
      <c r="R3" s="324"/>
      <c r="S3" s="45"/>
      <c r="Y3" s="1"/>
    </row>
    <row r="4" spans="1:28" ht="16.5" customHeight="1" x14ac:dyDescent="0.3">
      <c r="A4" s="3"/>
      <c r="B4" s="3"/>
      <c r="C4" s="3"/>
      <c r="D4" s="322" t="s">
        <v>186</v>
      </c>
      <c r="E4" s="322"/>
      <c r="F4" s="322"/>
      <c r="G4" s="322"/>
      <c r="H4" s="322"/>
      <c r="I4" s="322"/>
      <c r="J4" s="322"/>
      <c r="K4" s="322"/>
      <c r="L4" s="322"/>
      <c r="M4" s="322"/>
      <c r="O4" s="45"/>
      <c r="P4" s="45"/>
      <c r="Q4" s="45"/>
      <c r="R4" s="322" t="s">
        <v>187</v>
      </c>
      <c r="S4" s="322"/>
      <c r="T4" s="322"/>
      <c r="U4" s="322"/>
      <c r="V4" s="322"/>
      <c r="W4" s="322"/>
      <c r="X4" s="322"/>
      <c r="Y4" s="322"/>
      <c r="Z4" s="322"/>
      <c r="AA4" s="322"/>
    </row>
    <row r="5" spans="1:28" ht="4.5" customHeight="1" x14ac:dyDescent="0.3">
      <c r="A5" s="246"/>
      <c r="B5" s="246"/>
      <c r="C5" s="246"/>
      <c r="D5" s="247"/>
      <c r="E5" s="247"/>
      <c r="F5" s="247"/>
      <c r="G5" s="247"/>
      <c r="H5" s="247"/>
      <c r="I5" s="247"/>
      <c r="J5" s="247"/>
      <c r="K5" s="247"/>
      <c r="L5" s="247"/>
      <c r="M5" s="247"/>
      <c r="O5" s="246"/>
      <c r="P5" s="246"/>
      <c r="Q5" s="246"/>
      <c r="R5" s="245"/>
      <c r="S5" s="245"/>
      <c r="T5" s="245"/>
      <c r="U5" s="245"/>
      <c r="V5" s="245"/>
      <c r="W5" s="245"/>
      <c r="X5" s="245"/>
      <c r="Y5" s="245"/>
      <c r="Z5" s="245"/>
      <c r="AA5" s="245"/>
    </row>
    <row r="6" spans="1:28" ht="21" customHeight="1" x14ac:dyDescent="0.25">
      <c r="A6" s="252" t="s">
        <v>60</v>
      </c>
      <c r="B6" s="252" t="s">
        <v>1</v>
      </c>
      <c r="C6" s="253" t="s">
        <v>2</v>
      </c>
      <c r="D6" s="253" t="s">
        <v>8</v>
      </c>
      <c r="E6" s="256" t="s">
        <v>38</v>
      </c>
      <c r="F6" s="273" t="s">
        <v>188</v>
      </c>
      <c r="G6" s="274"/>
      <c r="H6" s="274"/>
      <c r="I6" s="274"/>
      <c r="J6" s="274"/>
      <c r="K6" s="274"/>
      <c r="L6" s="274"/>
      <c r="M6" s="274"/>
      <c r="N6" s="275"/>
      <c r="O6" s="302" t="s">
        <v>60</v>
      </c>
      <c r="P6" s="252" t="s">
        <v>1</v>
      </c>
      <c r="Q6" s="253" t="s">
        <v>2</v>
      </c>
      <c r="R6" s="253" t="s">
        <v>8</v>
      </c>
      <c r="S6" s="256" t="s">
        <v>38</v>
      </c>
      <c r="T6" s="273" t="s">
        <v>56</v>
      </c>
      <c r="U6" s="274"/>
      <c r="V6" s="274"/>
      <c r="W6" s="274"/>
      <c r="X6" s="274"/>
      <c r="Y6" s="274"/>
      <c r="Z6" s="274"/>
      <c r="AA6" s="274"/>
      <c r="AB6" s="274"/>
    </row>
    <row r="7" spans="1:28" ht="21" customHeight="1" x14ac:dyDescent="0.25">
      <c r="A7" s="304"/>
      <c r="B7" s="304"/>
      <c r="C7" s="306"/>
      <c r="D7" s="306"/>
      <c r="E7" s="308"/>
      <c r="F7" s="256" t="s">
        <v>12</v>
      </c>
      <c r="G7" s="256" t="s">
        <v>93</v>
      </c>
      <c r="H7" s="256" t="s">
        <v>70</v>
      </c>
      <c r="I7" s="256" t="s">
        <v>41</v>
      </c>
      <c r="J7" s="256" t="s">
        <v>6</v>
      </c>
      <c r="K7" s="259" t="s">
        <v>48</v>
      </c>
      <c r="L7" s="256" t="s">
        <v>42</v>
      </c>
      <c r="M7" s="256" t="s">
        <v>7</v>
      </c>
      <c r="N7" s="302" t="s">
        <v>43</v>
      </c>
      <c r="O7" s="303"/>
      <c r="P7" s="304"/>
      <c r="Q7" s="306"/>
      <c r="R7" s="306"/>
      <c r="S7" s="308"/>
      <c r="T7" s="256" t="s">
        <v>12</v>
      </c>
      <c r="U7" s="256" t="s">
        <v>93</v>
      </c>
      <c r="V7" s="256" t="s">
        <v>70</v>
      </c>
      <c r="W7" s="256" t="s">
        <v>41</v>
      </c>
      <c r="X7" s="256" t="s">
        <v>6</v>
      </c>
      <c r="Y7" s="259" t="s">
        <v>48</v>
      </c>
      <c r="Z7" s="256" t="s">
        <v>42</v>
      </c>
      <c r="AA7" s="256" t="s">
        <v>7</v>
      </c>
      <c r="AB7" s="256" t="s">
        <v>43</v>
      </c>
    </row>
    <row r="8" spans="1:28" ht="21" customHeight="1" x14ac:dyDescent="0.25">
      <c r="A8" s="304"/>
      <c r="B8" s="304"/>
      <c r="C8" s="306"/>
      <c r="D8" s="306"/>
      <c r="E8" s="308"/>
      <c r="F8" s="325"/>
      <c r="G8" s="325"/>
      <c r="H8" s="325"/>
      <c r="I8" s="325"/>
      <c r="J8" s="325"/>
      <c r="K8" s="327"/>
      <c r="L8" s="325"/>
      <c r="M8" s="257"/>
      <c r="N8" s="303"/>
      <c r="O8" s="303"/>
      <c r="P8" s="304"/>
      <c r="Q8" s="306"/>
      <c r="R8" s="306"/>
      <c r="S8" s="308"/>
      <c r="T8" s="325"/>
      <c r="U8" s="325"/>
      <c r="V8" s="325"/>
      <c r="W8" s="325"/>
      <c r="X8" s="325"/>
      <c r="Y8" s="327"/>
      <c r="Z8" s="325"/>
      <c r="AA8" s="325"/>
      <c r="AB8" s="325"/>
    </row>
    <row r="9" spans="1:28" ht="21" customHeight="1" x14ac:dyDescent="0.25">
      <c r="A9" s="305"/>
      <c r="B9" s="305"/>
      <c r="C9" s="307"/>
      <c r="D9" s="307"/>
      <c r="E9" s="309"/>
      <c r="F9" s="326"/>
      <c r="G9" s="326"/>
      <c r="H9" s="326"/>
      <c r="I9" s="326"/>
      <c r="J9" s="326"/>
      <c r="K9" s="328"/>
      <c r="L9" s="326"/>
      <c r="M9" s="258"/>
      <c r="N9" s="303"/>
      <c r="O9" s="303"/>
      <c r="P9" s="305"/>
      <c r="Q9" s="307"/>
      <c r="R9" s="307"/>
      <c r="S9" s="309"/>
      <c r="T9" s="326"/>
      <c r="U9" s="326"/>
      <c r="V9" s="326"/>
      <c r="W9" s="326"/>
      <c r="X9" s="326"/>
      <c r="Y9" s="328"/>
      <c r="Z9" s="326"/>
      <c r="AA9" s="326"/>
      <c r="AB9" s="326"/>
    </row>
    <row r="10" spans="1:28" s="5" customFormat="1" ht="21" customHeight="1" x14ac:dyDescent="0.3">
      <c r="A10" s="4">
        <v>1</v>
      </c>
      <c r="B10" s="5" t="s">
        <v>189</v>
      </c>
      <c r="C10" s="24" t="s">
        <v>190</v>
      </c>
      <c r="D10" s="26">
        <v>1997</v>
      </c>
      <c r="E10" s="23">
        <v>183</v>
      </c>
      <c r="F10" s="22">
        <f>'SỐ LIỆU TỔNG HỢP'!E12</f>
        <v>4.45</v>
      </c>
      <c r="G10" s="9">
        <f>'SỐ LIỆU TỔNG HỢP'!K12</f>
        <v>7.51</v>
      </c>
      <c r="H10" s="4">
        <f>'SỐ LIỆU TỔNG HỢP'!N12</f>
        <v>255</v>
      </c>
      <c r="I10" s="4">
        <f>'SỐ LIỆU TỔNG HỢP'!Q12</f>
        <v>2875</v>
      </c>
      <c r="J10" s="9">
        <f>'SỐ LIỆU TỔNG HỢP'!T12</f>
        <v>19.5</v>
      </c>
      <c r="K10" s="28">
        <f>'SỐ LIỆU TỔNG HỢP'!W12</f>
        <v>8.35</v>
      </c>
      <c r="L10" s="4">
        <f>'SỐ LIỆU TỔNG HỢP'!Z12</f>
        <v>16</v>
      </c>
      <c r="M10" s="9">
        <f>'SỐ LIỆU TỔNG HỢP'!AC12</f>
        <v>5.9</v>
      </c>
      <c r="N10" s="10">
        <f>'SỐ LIỆU TỔNG HỢP'!AF12</f>
        <v>57</v>
      </c>
      <c r="O10" s="4">
        <v>1</v>
      </c>
      <c r="P10" s="5" t="s">
        <v>189</v>
      </c>
      <c r="Q10" s="24" t="s">
        <v>190</v>
      </c>
      <c r="R10" s="26">
        <v>1997</v>
      </c>
      <c r="S10" s="23">
        <v>183</v>
      </c>
      <c r="T10" s="39">
        <f>'SỐ LIỆU TỔNG HỢP'!F12</f>
        <v>4.12</v>
      </c>
      <c r="U10" s="9">
        <f>'SỐ LIỆU TỔNG HỢP'!L12</f>
        <v>8.17</v>
      </c>
      <c r="V10" s="9">
        <f>'SỐ LIỆU TỔNG HỢP'!O12</f>
        <v>274</v>
      </c>
      <c r="W10" s="4">
        <f>'SỐ LIỆU TỔNG HỢP'!R12</f>
        <v>2962</v>
      </c>
      <c r="X10" s="9">
        <f>'SỐ LIỆU TỔNG HỢP'!U12</f>
        <v>19.21</v>
      </c>
      <c r="Y10" s="28">
        <f>'SỐ LIỆU TỔNG HỢP'!X12</f>
        <v>8.11</v>
      </c>
      <c r="Z10" s="38">
        <f>'SỐ LIỆU TỔNG HỢP'!AA12</f>
        <v>22</v>
      </c>
      <c r="AA10" s="9">
        <f>'SỐ LIỆU TỔNG HỢP'!AD12</f>
        <v>5.8</v>
      </c>
      <c r="AB10" s="10">
        <f>'SỐ LIỆU TỔNG HỢP'!AG12</f>
        <v>69.099999999999994</v>
      </c>
    </row>
    <row r="11" spans="1:28" s="5" customFormat="1" ht="21" customHeight="1" x14ac:dyDescent="0.3">
      <c r="A11" s="4">
        <v>2</v>
      </c>
      <c r="B11" s="11" t="s">
        <v>191</v>
      </c>
      <c r="C11" s="12" t="s">
        <v>192</v>
      </c>
      <c r="D11" s="26">
        <v>1997</v>
      </c>
      <c r="E11" s="23">
        <v>175</v>
      </c>
      <c r="F11" s="66">
        <f>'SỐ LIỆU TỔNG HỢP'!E13</f>
        <v>4.4800000000000004</v>
      </c>
      <c r="G11" s="9">
        <f>'SỐ LIỆU TỔNG HỢP'!K13</f>
        <v>8.0500000000000007</v>
      </c>
      <c r="H11" s="4">
        <f>'SỐ LIỆU TỔNG HỢP'!N13</f>
        <v>261</v>
      </c>
      <c r="I11" s="4">
        <f>'SỐ LIỆU TỔNG HỢP'!Q13</f>
        <v>2833</v>
      </c>
      <c r="J11" s="9">
        <f>'SỐ LIỆU TỔNG HỢP'!T13</f>
        <v>21.85</v>
      </c>
      <c r="K11" s="28">
        <f>'SỐ LIỆU TỔNG HỢP'!W13</f>
        <v>8.25</v>
      </c>
      <c r="L11" s="4">
        <f>'SỐ LIỆU TỔNG HỢP'!Z13</f>
        <v>16</v>
      </c>
      <c r="M11" s="9">
        <f>'SỐ LIỆU TỔNG HỢP'!AC13</f>
        <v>7.55</v>
      </c>
      <c r="N11" s="10">
        <f>'SỐ LIỆU TỔNG HỢP'!AF13</f>
        <v>49</v>
      </c>
      <c r="O11" s="4">
        <v>2</v>
      </c>
      <c r="P11" s="11" t="s">
        <v>191</v>
      </c>
      <c r="Q11" s="12" t="s">
        <v>192</v>
      </c>
      <c r="R11" s="26">
        <v>1997</v>
      </c>
      <c r="S11" s="23">
        <v>175</v>
      </c>
      <c r="T11" s="39">
        <f>'SỐ LIỆU TỔNG HỢP'!F13</f>
        <v>4.1900000000000004</v>
      </c>
      <c r="U11" s="9">
        <f>'SỐ LIỆU TỔNG HỢP'!L13</f>
        <v>8.89</v>
      </c>
      <c r="V11" s="9">
        <f>'SỐ LIỆU TỔNG HỢP'!O13</f>
        <v>275</v>
      </c>
      <c r="W11" s="4">
        <f>'SỐ LIỆU TỔNG HỢP'!R13</f>
        <v>2923</v>
      </c>
      <c r="X11" s="9">
        <f>'SỐ LIỆU TỔNG HỢP'!U13</f>
        <v>21.25</v>
      </c>
      <c r="Y11" s="28">
        <f>'SỐ LIỆU TỔNG HỢP'!X13</f>
        <v>8</v>
      </c>
      <c r="Z11" s="38">
        <f>'SỐ LIỆU TỔNG HỢP'!AA13</f>
        <v>23</v>
      </c>
      <c r="AA11" s="9">
        <f>'SỐ LIỆU TỔNG HỢP'!AD13</f>
        <v>7.09</v>
      </c>
      <c r="AB11" s="10">
        <f>'SỐ LIỆU TỔNG HỢP'!AG13</f>
        <v>57.3</v>
      </c>
    </row>
    <row r="12" spans="1:28" s="5" customFormat="1" ht="21" customHeight="1" x14ac:dyDescent="0.3">
      <c r="A12" s="4">
        <v>3</v>
      </c>
      <c r="B12" s="11" t="s">
        <v>193</v>
      </c>
      <c r="C12" s="12" t="s">
        <v>194</v>
      </c>
      <c r="D12" s="26">
        <v>1997</v>
      </c>
      <c r="E12" s="23">
        <v>168</v>
      </c>
      <c r="F12" s="66">
        <f>'SỐ LIỆU TỔNG HỢP'!E14</f>
        <v>4.67</v>
      </c>
      <c r="G12" s="9">
        <f>'SỐ LIỆU TỔNG HỢP'!K14</f>
        <v>7.59</v>
      </c>
      <c r="H12" s="4">
        <f>'SỐ LIỆU TỔNG HỢP'!N14</f>
        <v>268</v>
      </c>
      <c r="I12" s="4">
        <f>'SỐ LIỆU TỔNG HỢP'!Q14</f>
        <v>2890</v>
      </c>
      <c r="J12" s="9">
        <f>'SỐ LIỆU TỔNG HỢP'!T14</f>
        <v>22.9</v>
      </c>
      <c r="K12" s="28">
        <f>'SỐ LIỆU TỔNG HỢP'!W14</f>
        <v>9.0500000000000007</v>
      </c>
      <c r="L12" s="4">
        <f>'SỐ LIỆU TỔNG HỢP'!Z14</f>
        <v>16</v>
      </c>
      <c r="M12" s="9">
        <f>'SỐ LIỆU TỔNG HỢP'!AC14</f>
        <v>7.62</v>
      </c>
      <c r="N12" s="10">
        <f>'SỐ LIỆU TỔNG HỢP'!AF14</f>
        <v>51</v>
      </c>
      <c r="O12" s="4">
        <v>3</v>
      </c>
      <c r="P12" s="11" t="s">
        <v>193</v>
      </c>
      <c r="Q12" s="12" t="s">
        <v>194</v>
      </c>
      <c r="R12" s="26">
        <v>1997</v>
      </c>
      <c r="S12" s="23">
        <v>168</v>
      </c>
      <c r="T12" s="39">
        <f>'SỐ LIỆU TỔNG HỢP'!F14</f>
        <v>4.33</v>
      </c>
      <c r="U12" s="9">
        <f>'SỐ LIỆU TỔNG HỢP'!L14</f>
        <v>8.31</v>
      </c>
      <c r="V12" s="9">
        <f>'SỐ LIỆU TỔNG HỢP'!O14</f>
        <v>286</v>
      </c>
      <c r="W12" s="4">
        <f>'SỐ LIỆU TỔNG HỢP'!R14</f>
        <v>2965</v>
      </c>
      <c r="X12" s="9">
        <f>'SỐ LIỆU TỔNG HỢP'!U14</f>
        <v>21.5</v>
      </c>
      <c r="Y12" s="28">
        <f>'SỐ LIỆU TỔNG HỢP'!X14</f>
        <v>8.6</v>
      </c>
      <c r="Z12" s="38">
        <f>'SỐ LIỆU TỔNG HỢP'!AA14</f>
        <v>22</v>
      </c>
      <c r="AA12" s="9">
        <f>'SỐ LIỆU TỔNG HỢP'!AD14</f>
        <v>7.05</v>
      </c>
      <c r="AB12" s="10">
        <f>'SỐ LIỆU TỔNG HỢP'!AG14</f>
        <v>62.4</v>
      </c>
    </row>
    <row r="13" spans="1:28" s="5" customFormat="1" ht="21" customHeight="1" x14ac:dyDescent="0.3">
      <c r="A13" s="4">
        <v>4</v>
      </c>
      <c r="B13" s="11" t="s">
        <v>195</v>
      </c>
      <c r="C13" s="12" t="s">
        <v>196</v>
      </c>
      <c r="D13" s="26">
        <v>1997</v>
      </c>
      <c r="E13" s="23">
        <v>180</v>
      </c>
      <c r="F13" s="66">
        <f>'SỐ LIỆU TỔNG HỢP'!E15</f>
        <v>4.3899999999999997</v>
      </c>
      <c r="G13" s="9">
        <f>'SỐ LIỆU TỔNG HỢP'!K15</f>
        <v>7.81</v>
      </c>
      <c r="H13" s="4">
        <f>'SỐ LIỆU TỔNG HỢP'!N15</f>
        <v>265</v>
      </c>
      <c r="I13" s="4">
        <f>'SỐ LIỆU TỔNG HỢP'!Q15</f>
        <v>2899</v>
      </c>
      <c r="J13" s="9">
        <f>'SỐ LIỆU TỔNG HỢP'!T15</f>
        <v>20.7</v>
      </c>
      <c r="K13" s="28">
        <f>'SỐ LIỆU TỔNG HỢP'!W15</f>
        <v>8.9</v>
      </c>
      <c r="L13" s="4">
        <f>'SỐ LIỆU TỔNG HỢP'!Z15</f>
        <v>18</v>
      </c>
      <c r="M13" s="9">
        <f>'SỐ LIỆU TỔNG HỢP'!AC15</f>
        <v>7.3</v>
      </c>
      <c r="N13" s="10">
        <f>'SỐ LIỆU TỔNG HỢP'!AF15</f>
        <v>66</v>
      </c>
      <c r="O13" s="4">
        <v>4</v>
      </c>
      <c r="P13" s="11" t="s">
        <v>195</v>
      </c>
      <c r="Q13" s="12" t="s">
        <v>196</v>
      </c>
      <c r="R13" s="26">
        <v>1997</v>
      </c>
      <c r="S13" s="23">
        <v>180</v>
      </c>
      <c r="T13" s="39">
        <f>'SỐ LIỆU TỔNG HỢP'!F15</f>
        <v>4.12</v>
      </c>
      <c r="U13" s="9">
        <f>'SỐ LIỆU TỔNG HỢP'!L15</f>
        <v>8.4499999999999993</v>
      </c>
      <c r="V13" s="9">
        <f>'SỐ LIỆU TỔNG HỢP'!O15</f>
        <v>282</v>
      </c>
      <c r="W13" s="4">
        <f>'SỐ LIỆU TỔNG HỢP'!R15</f>
        <v>2991</v>
      </c>
      <c r="X13" s="9">
        <f>'SỐ LIỆU TỔNG HỢP'!U15</f>
        <v>19.649999999999999</v>
      </c>
      <c r="Y13" s="28">
        <f>'SỐ LIỆU TỔNG HỢP'!X15</f>
        <v>8.58</v>
      </c>
      <c r="Z13" s="38">
        <f>'SỐ LIỆU TỔNG HỢP'!AA15</f>
        <v>25</v>
      </c>
      <c r="AA13" s="9">
        <f>'SỐ LIỆU TỔNG HỢP'!AD15</f>
        <v>6.82</v>
      </c>
      <c r="AB13" s="10">
        <f>'SỐ LIỆU TỔNG HỢP'!AG15</f>
        <v>76.099999999999994</v>
      </c>
    </row>
    <row r="14" spans="1:28" s="5" customFormat="1" ht="21" customHeight="1" x14ac:dyDescent="0.3">
      <c r="A14" s="4">
        <v>5</v>
      </c>
      <c r="B14" s="11" t="s">
        <v>197</v>
      </c>
      <c r="C14" s="12" t="s">
        <v>198</v>
      </c>
      <c r="D14" s="26">
        <v>1996</v>
      </c>
      <c r="E14" s="23">
        <v>182</v>
      </c>
      <c r="F14" s="66">
        <f>'SỐ LIỆU TỔNG HỢP'!E16</f>
        <v>4.45</v>
      </c>
      <c r="G14" s="9">
        <f>'SỐ LIỆU TỔNG HỢP'!K16</f>
        <v>7.56</v>
      </c>
      <c r="H14" s="4">
        <f>'SỐ LIỆU TỔNG HỢP'!N16</f>
        <v>261</v>
      </c>
      <c r="I14" s="4">
        <f>'SỐ LIỆU TỔNG HỢP'!Q16</f>
        <v>2870</v>
      </c>
      <c r="J14" s="9">
        <f>'SỐ LIỆU TỔNG HỢP'!T16</f>
        <v>21.35</v>
      </c>
      <c r="K14" s="28">
        <f>'SỐ LIỆU TỔNG HỢP'!W16</f>
        <v>8.6</v>
      </c>
      <c r="L14" s="4">
        <f>'SỐ LIỆU TỔNG HỢP'!Z16</f>
        <v>18</v>
      </c>
      <c r="M14" s="9">
        <f>'SỐ LIỆU TỔNG HỢP'!AC16</f>
        <v>7.89</v>
      </c>
      <c r="N14" s="10">
        <f>'SỐ LIỆU TỔNG HỢP'!AF16</f>
        <v>64</v>
      </c>
      <c r="O14" s="4">
        <v>5</v>
      </c>
      <c r="P14" s="11" t="s">
        <v>197</v>
      </c>
      <c r="Q14" s="12" t="s">
        <v>198</v>
      </c>
      <c r="R14" s="26">
        <v>1996</v>
      </c>
      <c r="S14" s="23">
        <v>182</v>
      </c>
      <c r="T14" s="39">
        <f>'SỐ LIỆU TỔNG HỢP'!F16</f>
        <v>4.16</v>
      </c>
      <c r="U14" s="9">
        <f>'SỐ LIỆU TỔNG HỢP'!L16</f>
        <v>8.2100000000000009</v>
      </c>
      <c r="V14" s="9">
        <f>'SỐ LIỆU TỔNG HỢP'!O16</f>
        <v>276</v>
      </c>
      <c r="W14" s="4">
        <f>'SỐ LIỆU TỔNG HỢP'!R16</f>
        <v>2960</v>
      </c>
      <c r="X14" s="9">
        <f>'SỐ LIỆU TỔNG HỢP'!U16</f>
        <v>21.1</v>
      </c>
      <c r="Y14" s="28">
        <f>'SỐ LIỆU TỔNG HỢP'!X16</f>
        <v>8.4700000000000006</v>
      </c>
      <c r="Z14" s="38">
        <f>'SỐ LIỆU TỔNG HỢP'!AA16</f>
        <v>25</v>
      </c>
      <c r="AA14" s="9">
        <f>'SỐ LIỆU TỔNG HỢP'!AD16</f>
        <v>7.07</v>
      </c>
      <c r="AB14" s="10">
        <f>'SỐ LIỆU TỔNG HỢP'!AG16</f>
        <v>70.099999999999994</v>
      </c>
    </row>
    <row r="15" spans="1:28" s="5" customFormat="1" ht="21" customHeight="1" x14ac:dyDescent="0.3">
      <c r="A15" s="4">
        <v>6</v>
      </c>
      <c r="B15" s="11" t="s">
        <v>199</v>
      </c>
      <c r="C15" s="12" t="s">
        <v>200</v>
      </c>
      <c r="D15" s="26">
        <v>1995</v>
      </c>
      <c r="E15" s="23">
        <v>179</v>
      </c>
      <c r="F15" s="66">
        <f>'SỐ LIỆU TỔNG HỢP'!E17</f>
        <v>4.43</v>
      </c>
      <c r="G15" s="9">
        <f>'SỐ LIỆU TỔNG HỢP'!K17</f>
        <v>7.8230000000000004</v>
      </c>
      <c r="H15" s="4">
        <f>'SỐ LIỆU TỔNG HỢP'!N17</f>
        <v>275</v>
      </c>
      <c r="I15" s="4">
        <f>'SỐ LIỆU TỔNG HỢP'!Q17</f>
        <v>2863</v>
      </c>
      <c r="J15" s="9">
        <f>'SỐ LIỆU TỔNG HỢP'!T17</f>
        <v>22.7</v>
      </c>
      <c r="K15" s="28">
        <f>'SỐ LIỆU TỔNG HỢP'!W17</f>
        <v>9.1</v>
      </c>
      <c r="L15" s="4">
        <f>'SỐ LIỆU TỔNG HỢP'!Z17</f>
        <v>16</v>
      </c>
      <c r="M15" s="9">
        <f>'SỐ LIỆU TỔNG HỢP'!AC17</f>
        <v>6.26</v>
      </c>
      <c r="N15" s="10">
        <f>'SỐ LIỆU TỔNG HỢP'!AF17</f>
        <v>57.4</v>
      </c>
      <c r="O15" s="4">
        <v>6</v>
      </c>
      <c r="P15" s="11" t="s">
        <v>199</v>
      </c>
      <c r="Q15" s="12" t="s">
        <v>200</v>
      </c>
      <c r="R15" s="26">
        <v>1995</v>
      </c>
      <c r="S15" s="23">
        <v>179</v>
      </c>
      <c r="T15" s="39">
        <f>'SỐ LIỆU TỔNG HỢP'!F17</f>
        <v>4.17</v>
      </c>
      <c r="U15" s="9">
        <f>'SỐ LIỆU TỔNG HỢP'!L17</f>
        <v>8.4499999999999993</v>
      </c>
      <c r="V15" s="9">
        <f>'SỐ LIỆU TỔNG HỢP'!O17</f>
        <v>308</v>
      </c>
      <c r="W15" s="4">
        <f>'SỐ LIỆU TỔNG HỢP'!R17</f>
        <v>2939</v>
      </c>
      <c r="X15" s="9">
        <f>'SỐ LIỆU TỔNG HỢP'!U17</f>
        <v>21.58</v>
      </c>
      <c r="Y15" s="28">
        <f>'SỐ LIỆU TỔNG HỢP'!X17</f>
        <v>8.6199999999999992</v>
      </c>
      <c r="Z15" s="38">
        <f>'SỐ LIỆU TỔNG HỢP'!AA17</f>
        <v>22</v>
      </c>
      <c r="AA15" s="9">
        <f>'SỐ LIỆU TỔNG HỢP'!AD17</f>
        <v>6.08</v>
      </c>
      <c r="AB15" s="10">
        <f>'SỐ LIỆU TỔNG HỢP'!AG17</f>
        <v>72.099999999999994</v>
      </c>
    </row>
    <row r="16" spans="1:28" s="5" customFormat="1" ht="21" customHeight="1" x14ac:dyDescent="0.3">
      <c r="A16" s="4">
        <v>7</v>
      </c>
      <c r="B16" s="11" t="s">
        <v>201</v>
      </c>
      <c r="C16" s="12" t="s">
        <v>202</v>
      </c>
      <c r="D16" s="26">
        <v>1996</v>
      </c>
      <c r="E16" s="23">
        <v>177</v>
      </c>
      <c r="F16" s="66">
        <f>'SỐ LIỆU TỔNG HỢP'!E18</f>
        <v>4.53</v>
      </c>
      <c r="G16" s="9">
        <f>'SỐ LIỆU TỔNG HỢP'!K18</f>
        <v>8.06</v>
      </c>
      <c r="H16" s="4">
        <f>'SỐ LIỆU TỔNG HỢP'!N18</f>
        <v>270</v>
      </c>
      <c r="I16" s="4">
        <f>'SỐ LIỆU TỔNG HỢP'!Q18</f>
        <v>2895</v>
      </c>
      <c r="J16" s="9">
        <f>'SỐ LIỆU TỔNG HỢP'!T18</f>
        <v>23.3</v>
      </c>
      <c r="K16" s="28">
        <f>'SỐ LIỆU TỔNG HỢP'!W18</f>
        <v>8.58</v>
      </c>
      <c r="L16" s="4">
        <f>'SỐ LIỆU TỔNG HỢP'!Z18</f>
        <v>17</v>
      </c>
      <c r="M16" s="9">
        <f>'SỐ LIỆU TỔNG HỢP'!AC18</f>
        <v>7.55</v>
      </c>
      <c r="N16" s="10">
        <f>'SỐ LIỆU TỔNG HỢP'!AF18</f>
        <v>57</v>
      </c>
      <c r="O16" s="4">
        <v>7</v>
      </c>
      <c r="P16" s="11" t="s">
        <v>201</v>
      </c>
      <c r="Q16" s="12" t="s">
        <v>202</v>
      </c>
      <c r="R16" s="26">
        <v>1996</v>
      </c>
      <c r="S16" s="23">
        <v>177</v>
      </c>
      <c r="T16" s="39">
        <f>'SỐ LIỆU TỔNG HỢP'!F18</f>
        <v>4.26</v>
      </c>
      <c r="U16" s="9">
        <f>'SỐ LIỆU TỔNG HỢP'!L18</f>
        <v>8.76</v>
      </c>
      <c r="V16" s="9">
        <f>'SỐ LIỆU TỔNG HỢP'!O18</f>
        <v>289</v>
      </c>
      <c r="W16" s="4">
        <f>'SỐ LIỆU TỔNG HỢP'!R18</f>
        <v>2966</v>
      </c>
      <c r="X16" s="9">
        <f>'SỐ LIỆU TỔNG HỢP'!U18</f>
        <v>22.15</v>
      </c>
      <c r="Y16" s="28">
        <f>'SỐ LIỆU TỔNG HỢP'!X18</f>
        <v>8.1</v>
      </c>
      <c r="Z16" s="38">
        <f>'SỐ LIỆU TỔNG HỢP'!AA18</f>
        <v>24</v>
      </c>
      <c r="AA16" s="9">
        <f>'SỐ LIỆU TỔNG HỢP'!AD18</f>
        <v>6.83</v>
      </c>
      <c r="AB16" s="10">
        <f>'SỐ LIỆU TỔNG HỢP'!AG18</f>
        <v>66.2</v>
      </c>
    </row>
    <row r="17" spans="1:28" s="5" customFormat="1" ht="21" customHeight="1" x14ac:dyDescent="0.3">
      <c r="A17" s="4">
        <v>8</v>
      </c>
      <c r="B17" s="11" t="s">
        <v>203</v>
      </c>
      <c r="C17" s="12" t="s">
        <v>194</v>
      </c>
      <c r="D17" s="26">
        <v>1997</v>
      </c>
      <c r="E17" s="23">
        <v>177</v>
      </c>
      <c r="F17" s="66">
        <f>'SỐ LIỆU TỔNG HỢP'!E19</f>
        <v>4.75</v>
      </c>
      <c r="G17" s="9">
        <f>'SỐ LIỆU TỔNG HỢP'!K19</f>
        <v>7.79</v>
      </c>
      <c r="H17" s="4">
        <f>'SỐ LIỆU TỔNG HỢP'!N19</f>
        <v>280</v>
      </c>
      <c r="I17" s="4">
        <f>'SỐ LIỆU TỔNG HỢP'!Q19</f>
        <v>2910</v>
      </c>
      <c r="J17" s="9">
        <f>'SỐ LIỆU TỔNG HỢP'!T19</f>
        <v>23.45</v>
      </c>
      <c r="K17" s="28">
        <f>'SỐ LIỆU TỔNG HỢP'!W19</f>
        <v>9.25</v>
      </c>
      <c r="L17" s="4">
        <f>'SỐ LIỆU TỔNG HỢP'!Z19</f>
        <v>18</v>
      </c>
      <c r="M17" s="9">
        <f>'SỐ LIỆU TỔNG HỢP'!AC19</f>
        <v>7.56</v>
      </c>
      <c r="N17" s="10">
        <f>'SỐ LIỆU TỔNG HỢP'!AF19</f>
        <v>58</v>
      </c>
      <c r="O17" s="4">
        <v>8</v>
      </c>
      <c r="P17" s="11" t="s">
        <v>203</v>
      </c>
      <c r="Q17" s="12" t="s">
        <v>194</v>
      </c>
      <c r="R17" s="26">
        <v>1997</v>
      </c>
      <c r="S17" s="23">
        <v>177</v>
      </c>
      <c r="T17" s="39">
        <f>'SỐ LIỆU TỔNG HỢP'!F19</f>
        <v>4.5199999999999996</v>
      </c>
      <c r="U17" s="9">
        <f>'SỐ LIỆU TỔNG HỢP'!L19</f>
        <v>8.6199999999999992</v>
      </c>
      <c r="V17" s="9">
        <f>'SỐ LIỆU TỔNG HỢP'!O19</f>
        <v>302</v>
      </c>
      <c r="W17" s="4">
        <f>'SỐ LIỆU TỔNG HỢP'!R19</f>
        <v>2995</v>
      </c>
      <c r="X17" s="9">
        <f>'SỐ LIỆU TỔNG HỢP'!U19</f>
        <v>22.24</v>
      </c>
      <c r="Y17" s="28">
        <f>'SỐ LIỆU TỔNG HỢP'!X19</f>
        <v>9.0500000000000007</v>
      </c>
      <c r="Z17" s="38">
        <f>'SỐ LIỆU TỔNG HỢP'!AA19</f>
        <v>24.5</v>
      </c>
      <c r="AA17" s="9">
        <f>'SỐ LIỆU TỔNG HỢP'!AD19</f>
        <v>6.34</v>
      </c>
      <c r="AB17" s="10">
        <f>'SỐ LIỆU TỔNG HỢP'!AG19</f>
        <v>64.3</v>
      </c>
    </row>
    <row r="18" spans="1:28" s="5" customFormat="1" ht="21" customHeight="1" x14ac:dyDescent="0.3">
      <c r="A18" s="4">
        <v>9</v>
      </c>
      <c r="B18" s="11" t="s">
        <v>204</v>
      </c>
      <c r="C18" s="12" t="s">
        <v>205</v>
      </c>
      <c r="D18" s="26">
        <v>1996</v>
      </c>
      <c r="E18" s="23">
        <v>180</v>
      </c>
      <c r="F18" s="66">
        <f>'SỐ LIỆU TỔNG HỢP'!E20</f>
        <v>4.3499999999999996</v>
      </c>
      <c r="G18" s="9">
        <f>'SỐ LIỆU TỔNG HỢP'!K20</f>
        <v>7.91</v>
      </c>
      <c r="H18" s="4">
        <f>'SỐ LIỆU TỔNG HỢP'!N20</f>
        <v>280</v>
      </c>
      <c r="I18" s="4">
        <f>'SỐ LIỆU TỔNG HỢP'!Q20</f>
        <v>2867</v>
      </c>
      <c r="J18" s="9">
        <f>'SỐ LIỆU TỔNG HỢP'!T20</f>
        <v>22.61</v>
      </c>
      <c r="K18" s="28">
        <f>'SỐ LIỆU TỔNG HỢP'!W20</f>
        <v>9.89</v>
      </c>
      <c r="L18" s="4">
        <f>'SỐ LIỆU TỔNG HỢP'!Z20</f>
        <v>17</v>
      </c>
      <c r="M18" s="9">
        <f>'SỐ LIỆU TỔNG HỢP'!AC20</f>
        <v>7.35</v>
      </c>
      <c r="N18" s="10">
        <f>'SỐ LIỆU TỔNG HỢP'!AF20</f>
        <v>52</v>
      </c>
      <c r="O18" s="4">
        <v>9</v>
      </c>
      <c r="P18" s="11" t="s">
        <v>204</v>
      </c>
      <c r="Q18" s="12" t="s">
        <v>205</v>
      </c>
      <c r="R18" s="26">
        <v>1996</v>
      </c>
      <c r="S18" s="23">
        <v>180</v>
      </c>
      <c r="T18" s="39">
        <f>'SỐ LIỆU TỔNG HỢP'!F20</f>
        <v>4.03</v>
      </c>
      <c r="U18" s="9">
        <f>'SỐ LIỆU TỔNG HỢP'!L20</f>
        <v>8.68</v>
      </c>
      <c r="V18" s="9">
        <f>'SỐ LIỆU TỔNG HỢP'!O20</f>
        <v>304</v>
      </c>
      <c r="W18" s="4">
        <f>'SỐ LIỆU TỔNG HỢP'!R20</f>
        <v>2958</v>
      </c>
      <c r="X18" s="9">
        <f>'SỐ LIỆU TỔNG HỢP'!U20</f>
        <v>22.01</v>
      </c>
      <c r="Y18" s="28">
        <f>'SỐ LIỆU TỔNG HỢP'!X20</f>
        <v>9.2899999999999991</v>
      </c>
      <c r="Z18" s="38">
        <f>'SỐ LIỆU TỔNG HỢP'!AA20</f>
        <v>22</v>
      </c>
      <c r="AA18" s="9">
        <f>'SỐ LIỆU TỔNG HỢP'!AD20</f>
        <v>6.85</v>
      </c>
      <c r="AB18" s="10">
        <f>'SỐ LIỆU TỔNG HỢP'!AG20</f>
        <v>59.6</v>
      </c>
    </row>
    <row r="19" spans="1:28" s="5" customFormat="1" ht="21" customHeight="1" x14ac:dyDescent="0.3">
      <c r="A19" s="4">
        <v>10</v>
      </c>
      <c r="B19" s="16" t="s">
        <v>206</v>
      </c>
      <c r="C19" s="17" t="s">
        <v>207</v>
      </c>
      <c r="D19" s="26">
        <v>1997</v>
      </c>
      <c r="E19" s="23">
        <v>176</v>
      </c>
      <c r="F19" s="66">
        <f>'SỐ LIỆU TỔNG HỢP'!E21</f>
        <v>4.6500000000000004</v>
      </c>
      <c r="G19" s="9">
        <f>'SỐ LIỆU TỔNG HỢP'!K21</f>
        <v>7.97</v>
      </c>
      <c r="H19" s="4">
        <f>'SỐ LIỆU TỔNG HỢP'!N21</f>
        <v>264</v>
      </c>
      <c r="I19" s="4">
        <f>'SỐ LIỆU TỔNG HỢP'!Q21</f>
        <v>2863</v>
      </c>
      <c r="J19" s="9">
        <f>'SỐ LIỆU TỔNG HỢP'!T21</f>
        <v>21.89</v>
      </c>
      <c r="K19" s="28">
        <f>'SỐ LIỆU TỔNG HỢP'!W21</f>
        <v>8.57</v>
      </c>
      <c r="L19" s="4">
        <f>'SỐ LIỆU TỔNG HỢP'!Z21</f>
        <v>17</v>
      </c>
      <c r="M19" s="9">
        <f>'SỐ LIỆU TỔNG HỢP'!AC21</f>
        <v>6.45</v>
      </c>
      <c r="N19" s="10">
        <f>'SỐ LIỆU TỔNG HỢP'!AF21</f>
        <v>56</v>
      </c>
      <c r="O19" s="4">
        <v>10</v>
      </c>
      <c r="P19" s="16" t="s">
        <v>206</v>
      </c>
      <c r="Q19" s="17" t="s">
        <v>207</v>
      </c>
      <c r="R19" s="26">
        <v>1997</v>
      </c>
      <c r="S19" s="23">
        <v>176</v>
      </c>
      <c r="T19" s="39">
        <f>'SỐ LIỆU TỔNG HỢP'!F21</f>
        <v>4.2699999999999996</v>
      </c>
      <c r="U19" s="9">
        <f>'SỐ LIỆU TỔNG HỢP'!L21</f>
        <v>8.81</v>
      </c>
      <c r="V19" s="9">
        <f>'SỐ LIỆU TỔNG HỢP'!O21</f>
        <v>281</v>
      </c>
      <c r="W19" s="4">
        <f>'SỐ LIỆU TỔNG HỢP'!R21</f>
        <v>2935</v>
      </c>
      <c r="X19" s="9">
        <f>'SỐ LIỆU TỔNG HỢP'!U21</f>
        <v>21.14</v>
      </c>
      <c r="Y19" s="28">
        <f>'SỐ LIỆU TỔNG HỢP'!X21</f>
        <v>8.25</v>
      </c>
      <c r="Z19" s="38">
        <f>'SỐ LIỆU TỔNG HỢP'!AA21</f>
        <v>23</v>
      </c>
      <c r="AA19" s="9">
        <f>'SỐ LIỆU TỔNG HỢP'!AD21</f>
        <v>6.23</v>
      </c>
      <c r="AB19" s="10">
        <f>'SỐ LIỆU TỔNG HỢP'!AG21</f>
        <v>66</v>
      </c>
    </row>
    <row r="20" spans="1:28" s="5" customFormat="1" ht="21" customHeight="1" x14ac:dyDescent="0.3">
      <c r="A20" s="15">
        <v>11</v>
      </c>
      <c r="B20" s="19" t="s">
        <v>208</v>
      </c>
      <c r="C20" s="17" t="s">
        <v>209</v>
      </c>
      <c r="D20" s="27">
        <v>1995</v>
      </c>
      <c r="E20" s="23">
        <v>180</v>
      </c>
      <c r="F20" s="66">
        <f>'SỐ LIỆU TỔNG HỢP'!E22</f>
        <v>4.51</v>
      </c>
      <c r="G20" s="9">
        <f>'SỐ LIỆU TỔNG HỢP'!K22</f>
        <v>7.8</v>
      </c>
      <c r="H20" s="4">
        <f>'SỐ LIỆU TỔNG HỢP'!N22</f>
        <v>268</v>
      </c>
      <c r="I20" s="4">
        <f>'SỐ LIỆU TỔNG HỢP'!Q22</f>
        <v>2873</v>
      </c>
      <c r="J20" s="9">
        <f>'SỐ LIỆU TỔNG HỢP'!T22</f>
        <v>21.85</v>
      </c>
      <c r="K20" s="28">
        <f>'SỐ LIỆU TỔNG HỢP'!W22</f>
        <v>8.3800000000000008</v>
      </c>
      <c r="L20" s="4">
        <f>'SỐ LIỆU TỔNG HỢP'!Z22</f>
        <v>19</v>
      </c>
      <c r="M20" s="9">
        <f>'SỐ LIỆU TỔNG HỢP'!AC22</f>
        <v>6.51</v>
      </c>
      <c r="N20" s="10">
        <f>'SỐ LIỆU TỔNG HỢP'!AF22</f>
        <v>55</v>
      </c>
      <c r="O20" s="15">
        <v>11</v>
      </c>
      <c r="P20" s="19" t="s">
        <v>208</v>
      </c>
      <c r="Q20" s="17" t="s">
        <v>209</v>
      </c>
      <c r="R20" s="27">
        <v>1995</v>
      </c>
      <c r="S20" s="23">
        <v>180</v>
      </c>
      <c r="T20" s="39">
        <f>'SỐ LIỆU TỔNG HỢP'!F22</f>
        <v>4.18</v>
      </c>
      <c r="U20" s="9">
        <f>'SỐ LIỆU TỔNG HỢP'!L22</f>
        <v>8.57</v>
      </c>
      <c r="V20" s="9">
        <f>'SỐ LIỆU TỔNG HỢP'!O22</f>
        <v>287</v>
      </c>
      <c r="W20" s="4">
        <f>'SỐ LIỆU TỔNG HỢP'!R22</f>
        <v>2959</v>
      </c>
      <c r="X20" s="9">
        <f>'SỐ LIỆU TỔNG HỢP'!U22</f>
        <v>21.12</v>
      </c>
      <c r="Y20" s="28">
        <f>'SỐ LIỆU TỔNG HỢP'!X22</f>
        <v>8.0500000000000007</v>
      </c>
      <c r="Z20" s="38">
        <f>'SỐ LIỆU TỔNG HỢP'!AA22</f>
        <v>26</v>
      </c>
      <c r="AA20" s="9">
        <f>'SỐ LIỆU TỔNG HỢP'!AD22</f>
        <v>6.18</v>
      </c>
      <c r="AB20" s="10">
        <f>'SỐ LIỆU TỔNG HỢP'!AG22</f>
        <v>64.5</v>
      </c>
    </row>
    <row r="21" spans="1:28" s="5" customFormat="1" ht="21" customHeight="1" x14ac:dyDescent="0.3">
      <c r="A21" s="15">
        <v>12</v>
      </c>
      <c r="B21" s="20" t="s">
        <v>210</v>
      </c>
      <c r="C21" s="12" t="s">
        <v>211</v>
      </c>
      <c r="D21" s="27">
        <v>1997</v>
      </c>
      <c r="E21" s="23">
        <v>179</v>
      </c>
      <c r="F21" s="66">
        <f>'SỐ LIỆU TỔNG HỢP'!E23</f>
        <v>4.53</v>
      </c>
      <c r="G21" s="9">
        <f>'SỐ LIỆU TỔNG HỢP'!K23</f>
        <v>7.85</v>
      </c>
      <c r="H21" s="4">
        <f>'SỐ LIỆU TỔNG HỢP'!N23</f>
        <v>270</v>
      </c>
      <c r="I21" s="4">
        <f>'SỐ LIỆU TỔNG HỢP'!Q23</f>
        <v>2880</v>
      </c>
      <c r="J21" s="9">
        <f>'SỐ LIỆU TỔNG HỢP'!T23</f>
        <v>22.07</v>
      </c>
      <c r="K21" s="28">
        <f>'SỐ LIỆU TỔNG HỢP'!W23</f>
        <v>8.58</v>
      </c>
      <c r="L21" s="4">
        <f>'SỐ LIỆU TỔNG HỢP'!Z23</f>
        <v>19</v>
      </c>
      <c r="M21" s="9">
        <f>'SỐ LIỆU TỔNG HỢP'!AC23</f>
        <v>7.52</v>
      </c>
      <c r="N21" s="10">
        <f>'SỐ LIỆU TỔNG HỢP'!AF23</f>
        <v>60.5</v>
      </c>
      <c r="O21" s="15">
        <v>12</v>
      </c>
      <c r="P21" s="20" t="s">
        <v>210</v>
      </c>
      <c r="Q21" s="12" t="s">
        <v>211</v>
      </c>
      <c r="R21" s="27">
        <v>1997</v>
      </c>
      <c r="S21" s="23">
        <v>179</v>
      </c>
      <c r="T21" s="39">
        <f>'SỐ LIỆU TỔNG HỢP'!F23</f>
        <v>4.1900000000000004</v>
      </c>
      <c r="U21" s="9">
        <f>'SỐ LIỆU TỔNG HỢP'!L23</f>
        <v>8.7200000000000006</v>
      </c>
      <c r="V21" s="9">
        <f>'SỐ LIỆU TỔNG HỢP'!O23</f>
        <v>290</v>
      </c>
      <c r="W21" s="4">
        <f>'SỐ LIỆU TỔNG HỢP'!R23</f>
        <v>2952</v>
      </c>
      <c r="X21" s="9">
        <f>'SỐ LIỆU TỔNG HỢP'!U23</f>
        <v>21.12</v>
      </c>
      <c r="Y21" s="28">
        <f>'SỐ LIỆU TỔNG HỢP'!X23</f>
        <v>8.25</v>
      </c>
      <c r="Z21" s="38">
        <f>'SỐ LIỆU TỔNG HỢP'!AA23</f>
        <v>25</v>
      </c>
      <c r="AA21" s="9">
        <f>'SỐ LIỆU TỔNG HỢP'!AD23</f>
        <v>6.94</v>
      </c>
      <c r="AB21" s="10">
        <f>'SỐ LIỆU TỔNG HỢP'!AG23</f>
        <v>71</v>
      </c>
    </row>
    <row r="22" spans="1:28" s="5" customFormat="1" ht="21" customHeight="1" x14ac:dyDescent="0.3">
      <c r="A22" s="15">
        <v>13</v>
      </c>
      <c r="B22" s="20" t="s">
        <v>212</v>
      </c>
      <c r="C22" s="12" t="s">
        <v>213</v>
      </c>
      <c r="D22" s="27">
        <v>1997</v>
      </c>
      <c r="E22" s="23">
        <v>174</v>
      </c>
      <c r="F22" s="66">
        <f>'SỐ LIỆU TỔNG HỢP'!E24</f>
        <v>4.57</v>
      </c>
      <c r="G22" s="9">
        <f>'SỐ LIỆU TỔNG HỢP'!K24</f>
        <v>7.63</v>
      </c>
      <c r="H22" s="4">
        <f>'SỐ LIỆU TỔNG HỢP'!N24</f>
        <v>263</v>
      </c>
      <c r="I22" s="4">
        <f>'SỐ LIỆU TỔNG HỢP'!Q24</f>
        <v>2865</v>
      </c>
      <c r="J22" s="9">
        <f>'SỐ LIỆU TỔNG HỢP'!T24</f>
        <v>22</v>
      </c>
      <c r="K22" s="28">
        <f>'SỐ LIỆU TỔNG HỢP'!W24</f>
        <v>8.48</v>
      </c>
      <c r="L22" s="4">
        <f>'SỐ LIỆU TỔNG HỢP'!Z24</f>
        <v>19</v>
      </c>
      <c r="M22" s="9">
        <f>'SỐ LIỆU TỔNG HỢP'!AC24</f>
        <v>7.22</v>
      </c>
      <c r="N22" s="10">
        <f>'SỐ LIỆU TỔNG HỢP'!AF24</f>
        <v>61.2</v>
      </c>
      <c r="O22" s="15">
        <v>13</v>
      </c>
      <c r="P22" s="20" t="s">
        <v>212</v>
      </c>
      <c r="Q22" s="12" t="s">
        <v>213</v>
      </c>
      <c r="R22" s="27">
        <v>1997</v>
      </c>
      <c r="S22" s="23">
        <v>174</v>
      </c>
      <c r="T22" s="39">
        <f>'SỐ LIỆU TỔNG HỢP'!F24</f>
        <v>4.21</v>
      </c>
      <c r="U22" s="9">
        <f>'SỐ LIỆU TỔNG HỢP'!L24</f>
        <v>8.42</v>
      </c>
      <c r="V22" s="9">
        <f>'SỐ LIỆU TỔNG HỢP'!O24</f>
        <v>281</v>
      </c>
      <c r="W22" s="4">
        <f>'SỐ LIỆU TỔNG HỢP'!R24</f>
        <v>2957</v>
      </c>
      <c r="X22" s="9">
        <f>'SỐ LIỆU TỔNG HỢP'!U24</f>
        <v>21.21</v>
      </c>
      <c r="Y22" s="28">
        <f>'SỐ LIỆU TỔNG HỢP'!X24</f>
        <v>8.0500000000000007</v>
      </c>
      <c r="Z22" s="38">
        <f>'SỐ LIỆU TỔNG HỢP'!AA24</f>
        <v>25</v>
      </c>
      <c r="AA22" s="9">
        <f>'SỐ LIỆU TỔNG HỢP'!AD24</f>
        <v>6.55</v>
      </c>
      <c r="AB22" s="10">
        <f>'SỐ LIỆU TỔNG HỢP'!AG24</f>
        <v>69</v>
      </c>
    </row>
    <row r="23" spans="1:28" s="5" customFormat="1" ht="21" customHeight="1" x14ac:dyDescent="0.3">
      <c r="A23" s="15">
        <v>14</v>
      </c>
      <c r="B23" s="21" t="s">
        <v>214</v>
      </c>
      <c r="C23" s="18" t="s">
        <v>215</v>
      </c>
      <c r="D23" s="27">
        <v>1997</v>
      </c>
      <c r="E23" s="4">
        <v>174</v>
      </c>
      <c r="F23" s="66">
        <f>'SỐ LIỆU TỔNG HỢP'!E25</f>
        <v>4.59</v>
      </c>
      <c r="G23" s="9">
        <f>'SỐ LIỆU TỔNG HỢP'!K25</f>
        <v>7.8</v>
      </c>
      <c r="H23" s="4">
        <f>'SỐ LIỆU TỔNG HỢP'!N25</f>
        <v>260</v>
      </c>
      <c r="I23" s="4">
        <f>'SỐ LIỆU TỔNG HỢP'!Q25</f>
        <v>2875</v>
      </c>
      <c r="J23" s="9">
        <f>'SỐ LIỆU TỔNG HỢP'!T25</f>
        <v>21.91</v>
      </c>
      <c r="K23" s="28">
        <f>'SỐ LIỆU TỔNG HỢP'!W25</f>
        <v>8.4600000000000009</v>
      </c>
      <c r="L23" s="4">
        <f>'SỐ LIỆU TỔNG HỢP'!Z25</f>
        <v>18</v>
      </c>
      <c r="M23" s="9">
        <f>'SỐ LIỆU TỔNG HỢP'!AC25</f>
        <v>7.48</v>
      </c>
      <c r="N23" s="10">
        <f>'SỐ LIỆU TỔNG HỢP'!AF25</f>
        <v>55</v>
      </c>
      <c r="O23" s="15">
        <v>14</v>
      </c>
      <c r="P23" s="21" t="s">
        <v>214</v>
      </c>
      <c r="Q23" s="18" t="s">
        <v>215</v>
      </c>
      <c r="R23" s="27">
        <v>1997</v>
      </c>
      <c r="S23" s="4">
        <v>174</v>
      </c>
      <c r="T23" s="39">
        <f>'SỐ LIỆU TỔNG HỢP'!F25</f>
        <v>4.1900000000000004</v>
      </c>
      <c r="U23" s="9">
        <f>'SỐ LIỆU TỔNG HỢP'!L25</f>
        <v>8.6</v>
      </c>
      <c r="V23" s="9">
        <f>'SỐ LIỆU TỔNG HỢP'!O25</f>
        <v>279</v>
      </c>
      <c r="W23" s="4">
        <f>'SỐ LIỆU TỔNG HỢP'!R25</f>
        <v>2959</v>
      </c>
      <c r="X23" s="9">
        <f>'SỐ LIỆU TỔNG HỢP'!U25</f>
        <v>21.16</v>
      </c>
      <c r="Y23" s="28">
        <f>'SỐ LIỆU TỔNG HỢP'!X25</f>
        <v>8.14</v>
      </c>
      <c r="Z23" s="38">
        <f>'SỐ LIỆU TỔNG HỢP'!AA25</f>
        <v>24.6</v>
      </c>
      <c r="AA23" s="9">
        <f>'SỐ LIỆU TỔNG HỢP'!AD25</f>
        <v>6.83</v>
      </c>
      <c r="AB23" s="10">
        <f>'SỐ LIỆU TỔNG HỢP'!AG25</f>
        <v>65</v>
      </c>
    </row>
    <row r="24" spans="1:28" s="5" customFormat="1" ht="21" customHeight="1" x14ac:dyDescent="0.3">
      <c r="A24" s="15">
        <v>15</v>
      </c>
      <c r="B24" s="20" t="s">
        <v>217</v>
      </c>
      <c r="C24" s="12" t="s">
        <v>218</v>
      </c>
      <c r="D24" s="27">
        <v>1997</v>
      </c>
      <c r="E24" s="23">
        <v>170</v>
      </c>
      <c r="F24" s="66">
        <f>'SỐ LIỆU TỔNG HỢP'!E26</f>
        <v>4.51</v>
      </c>
      <c r="G24" s="9">
        <f>'SỐ LIỆU TỔNG HỢP'!K26</f>
        <v>7.58</v>
      </c>
      <c r="H24" s="4">
        <f>'SỐ LIỆU TỔNG HỢP'!N26</f>
        <v>258</v>
      </c>
      <c r="I24" s="4">
        <f>'SỐ LIỆU TỔNG HỢP'!Q26</f>
        <v>2875</v>
      </c>
      <c r="J24" s="9">
        <f>'SỐ LIỆU TỔNG HỢP'!T26</f>
        <v>22.4</v>
      </c>
      <c r="K24" s="28">
        <f>'SỐ LIỆU TỔNG HỢP'!W26</f>
        <v>7.99</v>
      </c>
      <c r="L24" s="4">
        <f>'SỐ LIỆU TỔNG HỢP'!Z26</f>
        <v>16.5</v>
      </c>
      <c r="M24" s="9">
        <f>'SỐ LIỆU TỔNG HỢP'!AC26</f>
        <v>6.9</v>
      </c>
      <c r="N24" s="10">
        <f>'SỐ LIỆU TỔNG HỢP'!AF26</f>
        <v>57</v>
      </c>
      <c r="O24" s="15">
        <v>15</v>
      </c>
      <c r="P24" s="20" t="s">
        <v>217</v>
      </c>
      <c r="Q24" s="12" t="s">
        <v>218</v>
      </c>
      <c r="R24" s="27">
        <v>1997</v>
      </c>
      <c r="S24" s="23">
        <v>170</v>
      </c>
      <c r="T24" s="39">
        <f>'SỐ LIỆU TỔNG HỢP'!F26</f>
        <v>4.2</v>
      </c>
      <c r="U24" s="9">
        <f>'SỐ LIỆU TỔNG HỢP'!L26</f>
        <v>8.31</v>
      </c>
      <c r="V24" s="9">
        <f>'SỐ LIỆU TỔNG HỢP'!O26</f>
        <v>274</v>
      </c>
      <c r="W24" s="4">
        <f>'SỐ LIỆU TỔNG HỢP'!R26</f>
        <v>2958</v>
      </c>
      <c r="X24" s="9">
        <f>'SỐ LIỆU TỔNG HỢP'!U26</f>
        <v>21.55</v>
      </c>
      <c r="Y24" s="28">
        <f>'SỐ LIỆU TỔNG HỢP'!X26</f>
        <v>7.72</v>
      </c>
      <c r="Z24" s="38">
        <f>'SỐ LIỆU TỔNG HỢP'!AA26</f>
        <v>23.7</v>
      </c>
      <c r="AA24" s="9">
        <f>'SỐ LIỆU TỔNG HỢP'!AD26</f>
        <v>6.35</v>
      </c>
      <c r="AB24" s="10">
        <f>'SỐ LIỆU TỔNG HỢP'!AG26</f>
        <v>68</v>
      </c>
    </row>
    <row r="25" spans="1:28" s="5" customFormat="1" ht="21" customHeight="1" x14ac:dyDescent="0.3">
      <c r="A25" s="15">
        <v>16</v>
      </c>
      <c r="B25" s="21" t="s">
        <v>216</v>
      </c>
      <c r="C25" s="18" t="s">
        <v>194</v>
      </c>
      <c r="D25" s="27">
        <v>1997</v>
      </c>
      <c r="E25" s="4">
        <v>171</v>
      </c>
      <c r="F25" s="66">
        <f>'SỐ LIỆU TỔNG HỢP'!E27</f>
        <v>4.53</v>
      </c>
      <c r="G25" s="9">
        <f>'SỐ LIỆU TỔNG HỢP'!K27</f>
        <v>7.93</v>
      </c>
      <c r="H25" s="4">
        <f>'SỐ LIỆU TỔNG HỢP'!N27</f>
        <v>268</v>
      </c>
      <c r="I25" s="4">
        <f>'SỐ LIỆU TỔNG HỢP'!Q27</f>
        <v>2897</v>
      </c>
      <c r="J25" s="9">
        <f>'SỐ LIỆU TỔNG HỢP'!T27</f>
        <v>22.07</v>
      </c>
      <c r="K25" s="28">
        <f>'SỐ LIỆU TỔNG HỢP'!W27</f>
        <v>8.42</v>
      </c>
      <c r="L25" s="4">
        <f>'SỐ LIỆU TỔNG HỢP'!Z27</f>
        <v>18</v>
      </c>
      <c r="M25" s="9">
        <f>'SỐ LIỆU TỔNG HỢP'!AC27</f>
        <v>6.78</v>
      </c>
      <c r="N25" s="10">
        <f>'SỐ LIỆU TỔNG HỢP'!AF27</f>
        <v>61</v>
      </c>
      <c r="O25" s="15">
        <v>16</v>
      </c>
      <c r="P25" s="21" t="s">
        <v>216</v>
      </c>
      <c r="Q25" s="18" t="s">
        <v>194</v>
      </c>
      <c r="R25" s="27">
        <v>1997</v>
      </c>
      <c r="S25" s="4">
        <v>171</v>
      </c>
      <c r="T25" s="39">
        <f>'SỐ LIỆU TỔNG HỢP'!F27</f>
        <v>4.1500000000000004</v>
      </c>
      <c r="U25" s="9">
        <f>'SỐ LIỆU TỔNG HỢP'!L27</f>
        <v>8.77</v>
      </c>
      <c r="V25" s="9">
        <f>'SỐ LIỆU TỔNG HỢP'!O27</f>
        <v>290</v>
      </c>
      <c r="W25" s="4">
        <f>'SỐ LIỆU TỔNG HỢP'!R27</f>
        <v>2969</v>
      </c>
      <c r="X25" s="9">
        <f>'SỐ LIỆU TỔNG HỢP'!U27</f>
        <v>21.15</v>
      </c>
      <c r="Y25" s="28">
        <f>'SỐ LIỆU TỔNG HỢP'!X27</f>
        <v>8</v>
      </c>
      <c r="Z25" s="38">
        <f>'SỐ LIỆU TỔNG HỢP'!AA27</f>
        <v>25</v>
      </c>
      <c r="AA25" s="9">
        <f>'SỐ LIỆU TỔNG HỢP'!AD27</f>
        <v>6.23</v>
      </c>
      <c r="AB25" s="10">
        <f>'SỐ LIỆU TỔNG HỢP'!AG27</f>
        <v>71</v>
      </c>
    </row>
    <row r="26" spans="1:28" s="5" customFormat="1" ht="21" customHeight="1" x14ac:dyDescent="0.3">
      <c r="A26" s="7"/>
      <c r="B26" s="25" t="s">
        <v>44</v>
      </c>
      <c r="C26" s="8"/>
      <c r="D26" s="7"/>
      <c r="E26" s="30"/>
      <c r="F26" s="58">
        <f t="shared" ref="F26:N26" si="0">AVERAGE(F10:F25)</f>
        <v>4.524375</v>
      </c>
      <c r="G26" s="58">
        <f t="shared" si="0"/>
        <v>7.7914374999999989</v>
      </c>
      <c r="H26" s="58">
        <f t="shared" si="0"/>
        <v>266.625</v>
      </c>
      <c r="I26" s="58">
        <f t="shared" si="0"/>
        <v>2876.875</v>
      </c>
      <c r="J26" s="58">
        <f t="shared" si="0"/>
        <v>22.034375000000001</v>
      </c>
      <c r="K26" s="58">
        <f t="shared" si="0"/>
        <v>8.6781250000000014</v>
      </c>
      <c r="L26" s="58">
        <f t="shared" si="0"/>
        <v>17.40625</v>
      </c>
      <c r="M26" s="58">
        <f t="shared" si="0"/>
        <v>7.1150000000000002</v>
      </c>
      <c r="N26" s="58">
        <f t="shared" si="0"/>
        <v>57.318750000000001</v>
      </c>
      <c r="O26" s="7"/>
      <c r="P26" s="25" t="s">
        <v>44</v>
      </c>
      <c r="Q26" s="8"/>
      <c r="R26" s="7"/>
      <c r="S26" s="30"/>
      <c r="T26" s="58">
        <f t="shared" ref="T26:AB26" si="1">AVERAGE(T10:T25)</f>
        <v>4.2056250000000004</v>
      </c>
      <c r="U26" s="58">
        <f t="shared" si="1"/>
        <v>8.5462499999999988</v>
      </c>
      <c r="V26" s="58">
        <f t="shared" si="1"/>
        <v>286.125</v>
      </c>
      <c r="W26" s="58">
        <f t="shared" si="1"/>
        <v>2959.25</v>
      </c>
      <c r="X26" s="58">
        <f t="shared" si="1"/>
        <v>21.196249999999999</v>
      </c>
      <c r="Y26" s="58">
        <f t="shared" si="1"/>
        <v>8.3299999999999983</v>
      </c>
      <c r="Z26" s="58">
        <f t="shared" si="1"/>
        <v>23.862500000000001</v>
      </c>
      <c r="AA26" s="58">
        <f t="shared" si="1"/>
        <v>6.5774999999999997</v>
      </c>
      <c r="AB26" s="58">
        <f t="shared" si="1"/>
        <v>66.981250000000003</v>
      </c>
    </row>
    <row r="27" spans="1:28" s="5" customFormat="1" ht="21" customHeight="1" x14ac:dyDescent="0.3">
      <c r="A27" s="7"/>
      <c r="B27" s="25" t="s">
        <v>45</v>
      </c>
      <c r="C27" s="8"/>
      <c r="D27" s="7"/>
      <c r="E27" s="31"/>
      <c r="F27" s="59">
        <f t="shared" ref="F27:N27" si="2">STDEVP(F10:F25)</f>
        <v>0.10161008500636153</v>
      </c>
      <c r="G27" s="59">
        <f t="shared" si="2"/>
        <v>0.16829214507442128</v>
      </c>
      <c r="H27" s="59">
        <f t="shared" si="2"/>
        <v>7.0522602759682655</v>
      </c>
      <c r="I27" s="59">
        <f t="shared" si="2"/>
        <v>17.895093601319889</v>
      </c>
      <c r="J27" s="59">
        <f t="shared" si="2"/>
        <v>0.93685623730378176</v>
      </c>
      <c r="K27" s="59">
        <f t="shared" si="2"/>
        <v>0.44756589947738423</v>
      </c>
      <c r="L27" s="59">
        <f t="shared" si="2"/>
        <v>1.0784646204210873</v>
      </c>
      <c r="M27" s="59">
        <f t="shared" si="2"/>
        <v>0.55922938048711268</v>
      </c>
      <c r="N27" s="59">
        <f t="shared" si="2"/>
        <v>4.3976156536809814</v>
      </c>
      <c r="O27" s="7"/>
      <c r="P27" s="25" t="s">
        <v>45</v>
      </c>
      <c r="Q27" s="8"/>
      <c r="R27" s="7"/>
      <c r="S27" s="31"/>
      <c r="T27" s="59">
        <f t="shared" ref="T27:AB27" si="3">STDEVP(T10:T25)</f>
        <v>0.1045208561723447</v>
      </c>
      <c r="U27" s="59">
        <f t="shared" si="3"/>
        <v>0.21522880267287645</v>
      </c>
      <c r="V27" s="59">
        <f t="shared" si="3"/>
        <v>10.397565820902505</v>
      </c>
      <c r="W27" s="59">
        <f t="shared" si="3"/>
        <v>17.394323786798957</v>
      </c>
      <c r="X27" s="59">
        <f t="shared" si="3"/>
        <v>0.76618270503842612</v>
      </c>
      <c r="Y27" s="59">
        <f t="shared" si="3"/>
        <v>0.4012480529547775</v>
      </c>
      <c r="Z27" s="59">
        <f t="shared" si="3"/>
        <v>1.3085655314121647</v>
      </c>
      <c r="AA27" s="59">
        <f t="shared" si="3"/>
        <v>0.39377182479197265</v>
      </c>
      <c r="AB27" s="59">
        <f t="shared" si="3"/>
        <v>4.6705485156991982</v>
      </c>
    </row>
    <row r="28" spans="1:28" s="5" customFormat="1" ht="21" customHeight="1" x14ac:dyDescent="0.3">
      <c r="A28" s="7"/>
      <c r="B28" s="25" t="s">
        <v>46</v>
      </c>
      <c r="C28" s="8"/>
      <c r="D28" s="7"/>
      <c r="E28" s="31"/>
      <c r="F28" s="61">
        <f>(F27/F26)*100</f>
        <v>2.2458369389443078</v>
      </c>
      <c r="G28" s="61">
        <f t="shared" ref="G28:N28" si="4">(G27/G26)*100</f>
        <v>2.1599627164361044</v>
      </c>
      <c r="H28" s="61">
        <f t="shared" si="4"/>
        <v>2.6450108864391053</v>
      </c>
      <c r="I28" s="61">
        <f t="shared" si="4"/>
        <v>0.62203236502524051</v>
      </c>
      <c r="J28" s="61">
        <f t="shared" si="4"/>
        <v>4.2517940141428188</v>
      </c>
      <c r="K28" s="61">
        <f t="shared" si="4"/>
        <v>5.1574032348852334</v>
      </c>
      <c r="L28" s="61">
        <f t="shared" si="4"/>
        <v>6.1958470113958342</v>
      </c>
      <c r="M28" s="61">
        <f t="shared" si="4"/>
        <v>7.8598647995377746</v>
      </c>
      <c r="N28" s="61">
        <f t="shared" si="4"/>
        <v>7.6722113683235964</v>
      </c>
      <c r="O28" s="7"/>
      <c r="P28" s="25" t="s">
        <v>46</v>
      </c>
      <c r="Q28" s="8"/>
      <c r="R28" s="7"/>
      <c r="S28" s="31"/>
      <c r="T28" s="61">
        <f>(T27/T26)*100</f>
        <v>2.4852633359451852</v>
      </c>
      <c r="U28" s="61">
        <f t="shared" ref="U28:AB28" si="5">(U27/U26)*100</f>
        <v>2.5184004993169693</v>
      </c>
      <c r="V28" s="241">
        <f t="shared" si="5"/>
        <v>3.6339242711760611</v>
      </c>
      <c r="W28" s="61">
        <f t="shared" si="5"/>
        <v>0.58779500842439658</v>
      </c>
      <c r="X28" s="61">
        <f t="shared" si="5"/>
        <v>3.6147087576265906</v>
      </c>
      <c r="Y28" s="61">
        <f t="shared" si="5"/>
        <v>4.8169033968160573</v>
      </c>
      <c r="Z28" s="61">
        <f t="shared" si="5"/>
        <v>5.483773835147888</v>
      </c>
      <c r="AA28" s="61">
        <f t="shared" si="5"/>
        <v>5.9866487995738913</v>
      </c>
      <c r="AB28" s="61">
        <f t="shared" si="5"/>
        <v>6.9729193105521299</v>
      </c>
    </row>
    <row r="29" spans="1:28" s="5" customFormat="1" ht="21" customHeight="1" x14ac:dyDescent="0.3">
      <c r="A29" s="7"/>
      <c r="B29" s="25" t="s">
        <v>47</v>
      </c>
      <c r="C29" s="8"/>
      <c r="D29" s="7"/>
      <c r="E29" s="31"/>
      <c r="F29" s="59">
        <f>(2.12*F27)/(F26*16^(1/2))</f>
        <v>1.1902935776404831E-2</v>
      </c>
      <c r="G29" s="59">
        <f t="shared" ref="G29:N29" si="6">(2.12*G27)/(G26*16^(1/2))</f>
        <v>1.1447802397111354E-2</v>
      </c>
      <c r="H29" s="59">
        <f t="shared" si="6"/>
        <v>1.4018557698127262E-2</v>
      </c>
      <c r="I29" s="214">
        <f t="shared" si="6"/>
        <v>3.2967715346337752E-3</v>
      </c>
      <c r="J29" s="59">
        <f t="shared" si="6"/>
        <v>2.2534508274956941E-2</v>
      </c>
      <c r="K29" s="59">
        <f t="shared" si="6"/>
        <v>2.7334237144891738E-2</v>
      </c>
      <c r="L29" s="59">
        <f t="shared" si="6"/>
        <v>3.2837989160397922E-2</v>
      </c>
      <c r="M29" s="59">
        <f t="shared" si="6"/>
        <v>4.1657283437550215E-2</v>
      </c>
      <c r="N29" s="59">
        <f t="shared" si="6"/>
        <v>4.0662720252115057E-2</v>
      </c>
      <c r="O29" s="7"/>
      <c r="P29" s="25" t="s">
        <v>47</v>
      </c>
      <c r="Q29" s="8"/>
      <c r="R29" s="7"/>
      <c r="S29" s="31"/>
      <c r="T29" s="59">
        <f>(2.12*T27)/(T26*16^(1/2))</f>
        <v>1.3171895680509483E-2</v>
      </c>
      <c r="U29" s="59">
        <f t="shared" ref="U29:AB29" si="7">(2.12*U27)/(U26*16^(1/2))</f>
        <v>1.3347522646379936E-2</v>
      </c>
      <c r="V29" s="59">
        <f t="shared" si="7"/>
        <v>1.9259798637233125E-2</v>
      </c>
      <c r="W29" s="59">
        <f t="shared" si="7"/>
        <v>3.115313544649302E-3</v>
      </c>
      <c r="X29" s="59">
        <f t="shared" si="7"/>
        <v>1.9157956415420927E-2</v>
      </c>
      <c r="Y29" s="59">
        <f t="shared" si="7"/>
        <v>2.5529588003125107E-2</v>
      </c>
      <c r="Z29" s="59">
        <f t="shared" si="7"/>
        <v>2.9064001326283805E-2</v>
      </c>
      <c r="AA29" s="59">
        <f t="shared" si="7"/>
        <v>3.1729238637741623E-2</v>
      </c>
      <c r="AB29" s="59">
        <f t="shared" si="7"/>
        <v>3.6956472345926285E-2</v>
      </c>
    </row>
    <row r="30" spans="1:28" s="5" customFormat="1" ht="21" customHeight="1" x14ac:dyDescent="0.3">
      <c r="A30" s="7"/>
      <c r="B30" s="25"/>
      <c r="C30" s="8"/>
      <c r="D30" s="7"/>
      <c r="E30" s="31"/>
      <c r="F30" s="30"/>
      <c r="G30" s="30"/>
      <c r="H30" s="30"/>
      <c r="I30" s="30"/>
      <c r="J30" s="30"/>
      <c r="K30" s="30"/>
      <c r="L30" s="30"/>
      <c r="M30" s="30"/>
      <c r="N30" s="30"/>
      <c r="O30" s="7"/>
      <c r="P30" s="25"/>
      <c r="Q30" s="8"/>
      <c r="R30" s="7"/>
      <c r="S30" s="31"/>
      <c r="T30" s="30"/>
      <c r="U30" s="30"/>
      <c r="V30" s="30"/>
      <c r="W30" s="30"/>
      <c r="X30" s="30"/>
      <c r="Y30" s="30"/>
      <c r="Z30" s="30"/>
      <c r="AA30" s="30"/>
      <c r="AB30" s="30"/>
    </row>
    <row r="31" spans="1:28" s="5" customFormat="1" ht="21" customHeight="1" x14ac:dyDescent="0.3">
      <c r="A31" s="7"/>
      <c r="B31" s="25"/>
      <c r="C31" s="8"/>
      <c r="D31" s="7"/>
      <c r="E31" s="31"/>
      <c r="F31" s="30"/>
      <c r="G31" s="30"/>
      <c r="H31" s="30"/>
      <c r="I31" s="30"/>
      <c r="J31" s="30"/>
      <c r="K31" s="30"/>
      <c r="L31" s="30"/>
      <c r="M31" s="30"/>
      <c r="N31" s="30"/>
      <c r="O31" s="7"/>
      <c r="P31" s="25"/>
      <c r="Q31" s="8"/>
      <c r="R31" s="7"/>
      <c r="S31" s="31"/>
      <c r="T31" s="30"/>
      <c r="U31" s="30"/>
      <c r="V31" s="30"/>
      <c r="W31" s="30"/>
      <c r="X31" s="30"/>
      <c r="Y31" s="30"/>
      <c r="Z31" s="30"/>
      <c r="AA31" s="30"/>
      <c r="AB31" s="30"/>
    </row>
    <row r="32" spans="1:28" s="5" customFormat="1" ht="21" customHeight="1" x14ac:dyDescent="0.3">
      <c r="A32" s="7"/>
      <c r="B32" s="25" t="s">
        <v>53</v>
      </c>
      <c r="C32" s="8"/>
      <c r="D32" s="8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7"/>
      <c r="P32" s="25" t="s">
        <v>53</v>
      </c>
      <c r="Q32" s="8"/>
      <c r="R32" s="8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2:29" ht="21.75" customHeight="1" x14ac:dyDescent="0.3">
      <c r="D33" s="32"/>
      <c r="E33" s="329" t="s">
        <v>55</v>
      </c>
      <c r="F33" s="273" t="s">
        <v>87</v>
      </c>
      <c r="G33" s="274"/>
      <c r="H33" s="274"/>
      <c r="I33" s="274"/>
      <c r="J33" s="274"/>
      <c r="K33" s="274"/>
      <c r="L33" s="274"/>
      <c r="M33" s="274"/>
      <c r="N33" s="275"/>
      <c r="R33" s="32"/>
      <c r="S33" s="329" t="s">
        <v>55</v>
      </c>
      <c r="T33" s="273" t="s">
        <v>88</v>
      </c>
      <c r="U33" s="274"/>
      <c r="V33" s="274"/>
      <c r="W33" s="274"/>
      <c r="X33" s="274"/>
      <c r="Y33" s="274"/>
      <c r="Z33" s="274"/>
      <c r="AA33" s="274"/>
      <c r="AB33" s="275"/>
      <c r="AC33" s="71"/>
    </row>
    <row r="34" spans="2:29" ht="62.25" customHeight="1" x14ac:dyDescent="0.25">
      <c r="E34" s="330"/>
      <c r="F34" s="159" t="s">
        <v>12</v>
      </c>
      <c r="G34" s="159" t="s">
        <v>93</v>
      </c>
      <c r="H34" s="230" t="s">
        <v>70</v>
      </c>
      <c r="I34" s="159" t="s">
        <v>43</v>
      </c>
      <c r="J34" s="159" t="s">
        <v>6</v>
      </c>
      <c r="K34" s="159" t="s">
        <v>7</v>
      </c>
      <c r="L34" s="159" t="s">
        <v>41</v>
      </c>
      <c r="M34" s="161" t="s">
        <v>48</v>
      </c>
      <c r="N34" s="159" t="s">
        <v>42</v>
      </c>
      <c r="S34" s="330"/>
      <c r="T34" s="159" t="s">
        <v>12</v>
      </c>
      <c r="U34" s="159" t="s">
        <v>93</v>
      </c>
      <c r="V34" s="159" t="s">
        <v>70</v>
      </c>
      <c r="W34" s="160" t="s">
        <v>43</v>
      </c>
      <c r="X34" s="159" t="s">
        <v>6</v>
      </c>
      <c r="Y34" s="159" t="s">
        <v>7</v>
      </c>
      <c r="Z34" s="159" t="s">
        <v>41</v>
      </c>
      <c r="AA34" s="161" t="s">
        <v>48</v>
      </c>
      <c r="AB34" s="159" t="s">
        <v>42</v>
      </c>
    </row>
    <row r="35" spans="2:29" ht="21.75" customHeight="1" x14ac:dyDescent="0.3">
      <c r="E35" s="136">
        <v>10</v>
      </c>
      <c r="F35" s="36">
        <f>F26-2.5*F27</f>
        <v>4.2703497874840961</v>
      </c>
      <c r="G35" s="36">
        <f>G26+2.5*G27</f>
        <v>8.2121678626860515</v>
      </c>
      <c r="H35" s="36">
        <f>H26+2.5*H27</f>
        <v>284.25565068992069</v>
      </c>
      <c r="I35" s="36">
        <f>N26+2.5*N27</f>
        <v>68.312789134202461</v>
      </c>
      <c r="J35" s="36">
        <f>J26-2.5*J27</f>
        <v>19.692234406740546</v>
      </c>
      <c r="K35" s="36">
        <f>M26-2.5*M27</f>
        <v>5.7169265487822187</v>
      </c>
      <c r="L35" s="36">
        <f>I26+2.5*I27</f>
        <v>2921.6127340032999</v>
      </c>
      <c r="M35" s="36">
        <f>K26-2.5*K27</f>
        <v>7.5592102513065411</v>
      </c>
      <c r="N35" s="36">
        <f>L26+2.5*L27</f>
        <v>20.102411551052718</v>
      </c>
      <c r="S35" s="136">
        <v>10</v>
      </c>
      <c r="T35" s="36">
        <f>T26-2.5*T27</f>
        <v>3.9443228595691386</v>
      </c>
      <c r="U35" s="36">
        <f>U26+2.5*U27</f>
        <v>9.0843220066821893</v>
      </c>
      <c r="V35" s="36">
        <f>V26+2.5*V27</f>
        <v>312.11891455225629</v>
      </c>
      <c r="W35" s="36">
        <f>AB26+2.5*AB27</f>
        <v>78.657621289247999</v>
      </c>
      <c r="X35" s="36">
        <f>X26-2.5*X27</f>
        <v>19.280793237403934</v>
      </c>
      <c r="Y35" s="36">
        <f>AA26-2.5*AA27</f>
        <v>5.5930704380200682</v>
      </c>
      <c r="Z35" s="36">
        <f>W26+2.5*W27</f>
        <v>3002.7358094669976</v>
      </c>
      <c r="AA35" s="36">
        <f>Y26-2.5*Y27</f>
        <v>7.3268798676130551</v>
      </c>
      <c r="AB35" s="36">
        <f>Z26+2.5*Z27</f>
        <v>27.133913828530414</v>
      </c>
    </row>
    <row r="36" spans="2:29" ht="21" customHeight="1" x14ac:dyDescent="0.3">
      <c r="E36" s="136">
        <v>9</v>
      </c>
      <c r="F36" s="36">
        <f>F26-2*F27</f>
        <v>4.3211548299872771</v>
      </c>
      <c r="G36" s="36">
        <f>G26+2*G27</f>
        <v>8.128021790148841</v>
      </c>
      <c r="H36" s="36">
        <f>H26+2*H27</f>
        <v>280.7295205519365</v>
      </c>
      <c r="I36" s="36">
        <f>N26+2*N27</f>
        <v>66.113981307361968</v>
      </c>
      <c r="J36" s="36">
        <f>J26-2*J27</f>
        <v>20.160662525392436</v>
      </c>
      <c r="K36" s="36">
        <f>M26-2*M27</f>
        <v>5.9965412390257748</v>
      </c>
      <c r="L36" s="36">
        <f>I26+2*I27</f>
        <v>2912.6651872026396</v>
      </c>
      <c r="M36" s="36">
        <f>K26-2*K27</f>
        <v>7.7829932010452332</v>
      </c>
      <c r="N36" s="36">
        <f>L26+2*L27</f>
        <v>19.563179240842175</v>
      </c>
      <c r="S36" s="136">
        <v>9</v>
      </c>
      <c r="T36" s="36">
        <f>T26-2*T27</f>
        <v>3.9965832876553109</v>
      </c>
      <c r="U36" s="36">
        <f>U26+2*U27</f>
        <v>8.9767076053457515</v>
      </c>
      <c r="V36" s="36">
        <f>V26+2*V27</f>
        <v>306.92013164180503</v>
      </c>
      <c r="W36" s="36">
        <f>AB26+2*AB27</f>
        <v>76.322347031398394</v>
      </c>
      <c r="X36" s="36">
        <f>X26-2*X27</f>
        <v>19.663884589923146</v>
      </c>
      <c r="Y36" s="36">
        <f>AA26-2*AA27</f>
        <v>5.7899563504160545</v>
      </c>
      <c r="Z36" s="36">
        <f>W26+2*W27</f>
        <v>2994.0386475735977</v>
      </c>
      <c r="AA36" s="36">
        <f>Y26-2*Y27</f>
        <v>7.5275038940904437</v>
      </c>
      <c r="AB36" s="36">
        <f>Z26+2*Z27</f>
        <v>26.479631062824332</v>
      </c>
    </row>
    <row r="37" spans="2:29" ht="21" customHeight="1" x14ac:dyDescent="0.3">
      <c r="E37" s="136">
        <v>8</v>
      </c>
      <c r="F37" s="36">
        <f>F26-1.5*F27</f>
        <v>4.371959872490458</v>
      </c>
      <c r="G37" s="36">
        <f>G26+1.5*G27</f>
        <v>8.0438757176116304</v>
      </c>
      <c r="H37" s="36">
        <f>H26+1.5*H27</f>
        <v>277.20339041395238</v>
      </c>
      <c r="I37" s="36">
        <f>N26+1.5*N27</f>
        <v>63.915173480521474</v>
      </c>
      <c r="J37" s="36">
        <f>J26-1.5*J27</f>
        <v>20.629090644044329</v>
      </c>
      <c r="K37" s="36">
        <f>M26-1.5*M27</f>
        <v>6.276155929269331</v>
      </c>
      <c r="L37" s="36">
        <f>I26+1.5*I27</f>
        <v>2903.7176404019797</v>
      </c>
      <c r="M37" s="36">
        <f>K26-1.5*K27</f>
        <v>8.0067761507839244</v>
      </c>
      <c r="N37" s="36">
        <f>L26+1.5*L27</f>
        <v>19.023946930631631</v>
      </c>
      <c r="S37" s="136">
        <v>8</v>
      </c>
      <c r="T37" s="36">
        <f>T26-1.5*T27</f>
        <v>4.0488437157414836</v>
      </c>
      <c r="U37" s="36">
        <f>U26+1.5*U27</f>
        <v>8.8690932040093138</v>
      </c>
      <c r="V37" s="36">
        <f>V26+1.5*V27</f>
        <v>301.72134873135377</v>
      </c>
      <c r="W37" s="36">
        <f>AB26+1.5*AB27</f>
        <v>73.987072773548803</v>
      </c>
      <c r="X37" s="36">
        <f>X26-1.5*X27</f>
        <v>20.046975942442359</v>
      </c>
      <c r="Y37" s="36">
        <f>AA26-1.5*AA27</f>
        <v>5.9868422628120408</v>
      </c>
      <c r="Z37" s="36">
        <f>W26+1.5*W27</f>
        <v>2985.3414856801983</v>
      </c>
      <c r="AA37" s="36">
        <f>Y26-1.5*Y27</f>
        <v>7.7281279205678324</v>
      </c>
      <c r="AB37" s="36">
        <f>Z26+1.5*Z27</f>
        <v>25.825348297118246</v>
      </c>
    </row>
    <row r="38" spans="2:29" ht="21" customHeight="1" x14ac:dyDescent="0.3">
      <c r="E38" s="136">
        <v>7</v>
      </c>
      <c r="F38" s="36">
        <f>F26-F27</f>
        <v>4.4227649149936381</v>
      </c>
      <c r="G38" s="36">
        <f>G26+G27</f>
        <v>7.9597296450744199</v>
      </c>
      <c r="H38" s="36">
        <f>H26+H27</f>
        <v>273.67726027596825</v>
      </c>
      <c r="I38" s="36">
        <f>N26+N27</f>
        <v>61.716365653680981</v>
      </c>
      <c r="J38" s="36">
        <f>J26-J27</f>
        <v>21.097518762696218</v>
      </c>
      <c r="K38" s="36">
        <f>M26-M27</f>
        <v>6.555770619512888</v>
      </c>
      <c r="L38" s="36">
        <f>I26+I27</f>
        <v>2894.7700936013198</v>
      </c>
      <c r="M38" s="36">
        <f>K26-K27</f>
        <v>8.2305591005226173</v>
      </c>
      <c r="N38" s="36">
        <f>L26+L27</f>
        <v>18.484714620421087</v>
      </c>
      <c r="S38" s="136">
        <v>7</v>
      </c>
      <c r="T38" s="36">
        <f>T26-T27</f>
        <v>4.1011041438276559</v>
      </c>
      <c r="U38" s="36">
        <f>U26+U27</f>
        <v>8.761478802672876</v>
      </c>
      <c r="V38" s="36">
        <f>V26+V27</f>
        <v>296.52256582090251</v>
      </c>
      <c r="W38" s="36">
        <f>AB26+AB27</f>
        <v>71.651798515699198</v>
      </c>
      <c r="X38" s="36">
        <f>X26-X27</f>
        <v>20.430067294961574</v>
      </c>
      <c r="Y38" s="36">
        <f>AA26-AA27</f>
        <v>6.1837281752080271</v>
      </c>
      <c r="Z38" s="36">
        <f>W26+W27</f>
        <v>2976.6443237867989</v>
      </c>
      <c r="AA38" s="36">
        <f>Y26-Y27</f>
        <v>7.928751947045221</v>
      </c>
      <c r="AB38" s="36">
        <f>Z26+Z27</f>
        <v>25.171065531412165</v>
      </c>
    </row>
    <row r="39" spans="2:29" ht="21" customHeight="1" x14ac:dyDescent="0.3">
      <c r="E39" s="39">
        <v>6</v>
      </c>
      <c r="F39" s="35">
        <f>F26-0.5*F27</f>
        <v>4.4735699574968191</v>
      </c>
      <c r="G39" s="35">
        <f>G26+0.5*G27</f>
        <v>7.8755835725372094</v>
      </c>
      <c r="H39" s="35">
        <f>H26+0.5*H27</f>
        <v>270.15113013798413</v>
      </c>
      <c r="I39" s="35">
        <f>N26+0.5*N27</f>
        <v>59.517557826840495</v>
      </c>
      <c r="J39" s="35">
        <f>J26-0.5*J27</f>
        <v>21.565946881348111</v>
      </c>
      <c r="K39" s="35">
        <f>M26-0.5*M27</f>
        <v>6.8353853097564441</v>
      </c>
      <c r="L39" s="35">
        <f>I26+0.5*I27</f>
        <v>2885.8225468006599</v>
      </c>
      <c r="M39" s="35">
        <f>K26-0.5*K27</f>
        <v>8.4543420502613085</v>
      </c>
      <c r="N39" s="35">
        <f>L26+0.5*L27</f>
        <v>17.945482310210544</v>
      </c>
      <c r="S39" s="39">
        <v>6</v>
      </c>
      <c r="T39" s="35">
        <f>T26-0.5*T27</f>
        <v>4.1533645719138281</v>
      </c>
      <c r="U39" s="35">
        <f>U26+0.5*U27</f>
        <v>8.6538644013364365</v>
      </c>
      <c r="V39" s="35">
        <f>V26+0.5*V27</f>
        <v>291.32378291045126</v>
      </c>
      <c r="W39" s="35">
        <f>AB26+0.5*AB27</f>
        <v>69.316524257849608</v>
      </c>
      <c r="X39" s="35">
        <f>X26-0.5*X27</f>
        <v>20.813158647480787</v>
      </c>
      <c r="Y39" s="35">
        <f>AA26-0.5*AA27</f>
        <v>6.3806140876040134</v>
      </c>
      <c r="Z39" s="35">
        <f>W26+0.5*W27</f>
        <v>2967.9471618933994</v>
      </c>
      <c r="AA39" s="35">
        <f>Y26-0.5*Y27</f>
        <v>8.1293759735226097</v>
      </c>
      <c r="AB39" s="35">
        <f>Z26+0.5*Z27</f>
        <v>24.516782765706083</v>
      </c>
    </row>
    <row r="40" spans="2:29" ht="21" customHeight="1" x14ac:dyDescent="0.25">
      <c r="E40" s="167">
        <v>5</v>
      </c>
      <c r="F40" s="168">
        <f t="shared" ref="F40:J40" si="8">F26</f>
        <v>4.524375</v>
      </c>
      <c r="G40" s="168">
        <f t="shared" si="8"/>
        <v>7.7914374999999989</v>
      </c>
      <c r="H40" s="168">
        <f t="shared" si="8"/>
        <v>266.625</v>
      </c>
      <c r="I40" s="168">
        <f>N26</f>
        <v>57.318750000000001</v>
      </c>
      <c r="J40" s="168">
        <f t="shared" si="8"/>
        <v>22.034375000000001</v>
      </c>
      <c r="K40" s="168">
        <f>M26</f>
        <v>7.1150000000000002</v>
      </c>
      <c r="L40" s="168">
        <f>I26</f>
        <v>2876.875</v>
      </c>
      <c r="M40" s="168">
        <f>K26</f>
        <v>8.6781250000000014</v>
      </c>
      <c r="N40" s="168">
        <f>L26</f>
        <v>17.40625</v>
      </c>
      <c r="S40" s="167">
        <v>5</v>
      </c>
      <c r="T40" s="168">
        <f t="shared" ref="T40:X40" si="9">T26</f>
        <v>4.2056250000000004</v>
      </c>
      <c r="U40" s="168">
        <f t="shared" si="9"/>
        <v>8.5462499999999988</v>
      </c>
      <c r="V40" s="168">
        <f t="shared" si="9"/>
        <v>286.125</v>
      </c>
      <c r="W40" s="168">
        <f>AB26</f>
        <v>66.981250000000003</v>
      </c>
      <c r="X40" s="168">
        <f t="shared" si="9"/>
        <v>21.196249999999999</v>
      </c>
      <c r="Y40" s="168">
        <f>AA26</f>
        <v>6.5774999999999997</v>
      </c>
      <c r="Z40" s="168">
        <f>W26</f>
        <v>2959.25</v>
      </c>
      <c r="AA40" s="168">
        <f>Y26</f>
        <v>8.3299999999999983</v>
      </c>
      <c r="AB40" s="168">
        <f>Z26</f>
        <v>23.862500000000001</v>
      </c>
    </row>
    <row r="41" spans="2:29" ht="21" customHeight="1" x14ac:dyDescent="0.3">
      <c r="E41" s="39">
        <v>4</v>
      </c>
      <c r="F41" s="35">
        <f>F26+0.5*F27</f>
        <v>4.575180042503181</v>
      </c>
      <c r="G41" s="35">
        <f>G26-0.5*G27</f>
        <v>7.7072914274627884</v>
      </c>
      <c r="H41" s="35">
        <f>H26-0.5*H27</f>
        <v>263.09886986201587</v>
      </c>
      <c r="I41" s="35">
        <f>N26-0.5*N27</f>
        <v>55.119942173159508</v>
      </c>
      <c r="J41" s="35">
        <f>J26+0.5*J27</f>
        <v>22.50280311865189</v>
      </c>
      <c r="K41" s="35">
        <f>M26+0.5*M27</f>
        <v>7.3946146902435563</v>
      </c>
      <c r="L41" s="35">
        <f>I26-0.5*I27</f>
        <v>2867.9274531993401</v>
      </c>
      <c r="M41" s="35">
        <f>K26+0.5*K27</f>
        <v>8.9019079497386944</v>
      </c>
      <c r="N41" s="35">
        <f>L26-0.5*L27</f>
        <v>16.867017689789456</v>
      </c>
      <c r="S41" s="39">
        <v>4</v>
      </c>
      <c r="T41" s="35">
        <f>T26+0.5*T27</f>
        <v>4.2578854280861727</v>
      </c>
      <c r="U41" s="35">
        <f>U26-0.5*U27</f>
        <v>8.4386355986635611</v>
      </c>
      <c r="V41" s="35">
        <f>V26-0.5*V27</f>
        <v>280.92621708954874</v>
      </c>
      <c r="W41" s="35">
        <f>AB26-0.5*AB27</f>
        <v>64.645975742150398</v>
      </c>
      <c r="X41" s="35">
        <f>X26+0.5*X27</f>
        <v>21.579341352519211</v>
      </c>
      <c r="Y41" s="35">
        <f>AA26+0.5*AA27</f>
        <v>6.774385912395986</v>
      </c>
      <c r="Z41" s="35">
        <f>W26-0.5*W27</f>
        <v>2950.5528381066006</v>
      </c>
      <c r="AA41" s="35">
        <f>Y26+0.5*Y27</f>
        <v>8.5306240264773869</v>
      </c>
      <c r="AB41" s="35">
        <f>Z26-0.5*Z27</f>
        <v>23.208217234293919</v>
      </c>
    </row>
    <row r="42" spans="2:29" ht="21" customHeight="1" x14ac:dyDescent="0.3">
      <c r="E42" s="39">
        <v>3</v>
      </c>
      <c r="F42" s="35">
        <f>F26+F27</f>
        <v>4.625985085006362</v>
      </c>
      <c r="G42" s="35">
        <f>G26-G27</f>
        <v>7.6231453549255779</v>
      </c>
      <c r="H42" s="35">
        <f>H26-H27</f>
        <v>259.57273972403175</v>
      </c>
      <c r="I42" s="35">
        <f>N26-N27</f>
        <v>52.921134346319022</v>
      </c>
      <c r="J42" s="35">
        <f>J26+J27</f>
        <v>22.971231237303783</v>
      </c>
      <c r="K42" s="35">
        <f>M26+M27</f>
        <v>7.6742293804871125</v>
      </c>
      <c r="L42" s="35">
        <f>I26-I27</f>
        <v>2858.9799063986802</v>
      </c>
      <c r="M42" s="35">
        <f>K26+K27</f>
        <v>9.1256908994773855</v>
      </c>
      <c r="N42" s="35">
        <f>L26-L27</f>
        <v>16.327785379578913</v>
      </c>
      <c r="S42" s="39">
        <v>3</v>
      </c>
      <c r="T42" s="35">
        <f>T26+T27</f>
        <v>4.3101458561723449</v>
      </c>
      <c r="U42" s="35">
        <f>U26-U27</f>
        <v>8.3310211973271215</v>
      </c>
      <c r="V42" s="35">
        <f>V26-V27</f>
        <v>275.72743417909749</v>
      </c>
      <c r="W42" s="35">
        <f>AB26-AB27</f>
        <v>62.310701484300807</v>
      </c>
      <c r="X42" s="35">
        <f>X26+X27</f>
        <v>21.962432705038424</v>
      </c>
      <c r="Y42" s="35">
        <f>AA26+AA27</f>
        <v>6.9712718247919723</v>
      </c>
      <c r="Z42" s="35">
        <f>W26-W27</f>
        <v>2941.8556762132011</v>
      </c>
      <c r="AA42" s="35">
        <f>Y26+Y27</f>
        <v>8.7312480529547756</v>
      </c>
      <c r="AB42" s="35">
        <f>Z26-Z27</f>
        <v>22.553934468587837</v>
      </c>
    </row>
    <row r="43" spans="2:29" ht="21" customHeight="1" x14ac:dyDescent="0.3">
      <c r="E43" s="39">
        <v>2</v>
      </c>
      <c r="F43" s="35">
        <f>F26+1.5*F27</f>
        <v>4.676790127509542</v>
      </c>
      <c r="G43" s="35">
        <f>G26-1.5*G27</f>
        <v>7.5389992823883674</v>
      </c>
      <c r="H43" s="35">
        <f>H26-1.5*H27</f>
        <v>256.04660958604762</v>
      </c>
      <c r="I43" s="35">
        <f>N26-1.5*N27</f>
        <v>50.722326519478528</v>
      </c>
      <c r="J43" s="35">
        <f>J26+1.5*J27</f>
        <v>23.439659355955673</v>
      </c>
      <c r="K43" s="35">
        <f>M26+1.5*M27</f>
        <v>7.9538440707306695</v>
      </c>
      <c r="L43" s="35">
        <f>I26-1.5*I27</f>
        <v>2850.0323595980203</v>
      </c>
      <c r="M43" s="35">
        <f>K26+1.5*K27</f>
        <v>9.3494738492160785</v>
      </c>
      <c r="N43" s="35">
        <f>L26-1.5*L27</f>
        <v>15.788553069368369</v>
      </c>
      <c r="S43" s="39">
        <v>2</v>
      </c>
      <c r="T43" s="35">
        <f>T26+1.5*T27</f>
        <v>4.3624062842585172</v>
      </c>
      <c r="U43" s="35">
        <f>U26-1.5*U27</f>
        <v>8.2234067959906838</v>
      </c>
      <c r="V43" s="35">
        <f>V26-1.5*V27</f>
        <v>270.52865126864623</v>
      </c>
      <c r="W43" s="35">
        <f>AB26-1.5*AB27</f>
        <v>59.975427226451203</v>
      </c>
      <c r="X43" s="35">
        <f>X26+1.5*X27</f>
        <v>22.34552405755764</v>
      </c>
      <c r="Y43" s="35">
        <f>AA26+1.5*AA27</f>
        <v>7.1681577371879586</v>
      </c>
      <c r="Z43" s="35">
        <f>W26-1.5*W27</f>
        <v>2933.1585143198017</v>
      </c>
      <c r="AA43" s="35">
        <f>Y26+1.5*Y27</f>
        <v>8.9318720794321642</v>
      </c>
      <c r="AB43" s="35">
        <f>Z26-1.5*Z27</f>
        <v>21.899651702881755</v>
      </c>
    </row>
    <row r="44" spans="2:29" ht="21" customHeight="1" x14ac:dyDescent="0.3">
      <c r="E44" s="39">
        <v>1</v>
      </c>
      <c r="F44" s="35">
        <f>F26+2*F27</f>
        <v>4.727595170012723</v>
      </c>
      <c r="G44" s="35">
        <f>G26-2*G27</f>
        <v>7.454853209851156</v>
      </c>
      <c r="H44" s="35">
        <f>H26-2*H27</f>
        <v>252.52047944806347</v>
      </c>
      <c r="I44" s="35">
        <f>N26-2*N27</f>
        <v>48.523518692638035</v>
      </c>
      <c r="J44" s="35">
        <f>J26+2*J27</f>
        <v>23.908087474607566</v>
      </c>
      <c r="K44" s="35">
        <f>M26+2*M27</f>
        <v>8.2334587609742265</v>
      </c>
      <c r="L44" s="35">
        <f>I26-2*I27</f>
        <v>2841.0848127973604</v>
      </c>
      <c r="M44" s="35">
        <f>K26+2*K27</f>
        <v>9.5732567989547697</v>
      </c>
      <c r="N44" s="35">
        <f>L26-2*L27</f>
        <v>15.249320759157825</v>
      </c>
      <c r="S44" s="39">
        <v>1</v>
      </c>
      <c r="T44" s="35">
        <f>T26+2*T27</f>
        <v>4.4146667123446894</v>
      </c>
      <c r="U44" s="35">
        <f>U26-2*U27</f>
        <v>8.1157923946542461</v>
      </c>
      <c r="V44" s="35">
        <f>V26-2*V27</f>
        <v>265.32986835819497</v>
      </c>
      <c r="W44" s="35">
        <f>AB26-2*AB27</f>
        <v>57.640152968601605</v>
      </c>
      <c r="X44" s="35">
        <f>X26+2*X27</f>
        <v>22.728615410076852</v>
      </c>
      <c r="Y44" s="35">
        <f>AA26+2*AA27</f>
        <v>7.3650436495839449</v>
      </c>
      <c r="Z44" s="35">
        <f>W26-2*W27</f>
        <v>2924.4613524264023</v>
      </c>
      <c r="AA44" s="35">
        <f>Y26+2*Y27</f>
        <v>9.1324961059095529</v>
      </c>
      <c r="AB44" s="35">
        <f>Z26-2*Z27</f>
        <v>21.24536893717567</v>
      </c>
    </row>
    <row r="45" spans="2:29" ht="21" customHeight="1" x14ac:dyDescent="0.3">
      <c r="E45" s="39">
        <v>0</v>
      </c>
      <c r="F45" s="35">
        <f>F26+2.5*F27</f>
        <v>4.778400212515904</v>
      </c>
      <c r="G45" s="35">
        <f>G26-2.5*G27</f>
        <v>7.3707071373139454</v>
      </c>
      <c r="H45" s="35">
        <f>H26-2.5*H27</f>
        <v>248.99434931007934</v>
      </c>
      <c r="I45" s="35">
        <f>N26-2.5*N27</f>
        <v>46.324710865797549</v>
      </c>
      <c r="J45" s="35">
        <f>J26+2.5*J27</f>
        <v>24.376515593259455</v>
      </c>
      <c r="K45" s="35">
        <f>M26+2.5*M27</f>
        <v>8.5130734512177817</v>
      </c>
      <c r="L45" s="35">
        <f>I26-2.5*I27</f>
        <v>2832.1372659967001</v>
      </c>
      <c r="M45" s="35">
        <f>K26+2.5*K27</f>
        <v>9.7970397486934626</v>
      </c>
      <c r="N45" s="35">
        <f>L26-2.5*L27</f>
        <v>14.710088448947282</v>
      </c>
      <c r="S45" s="39">
        <v>0</v>
      </c>
      <c r="T45" s="35">
        <f>T26+2.5*T27</f>
        <v>4.4669271404308617</v>
      </c>
      <c r="U45" s="35">
        <f>U26-2.5*U27</f>
        <v>8.0081779933178083</v>
      </c>
      <c r="V45" s="35">
        <f>V26-2.5*V27</f>
        <v>260.13108544774371</v>
      </c>
      <c r="W45" s="35">
        <f>AB26-2.5*AB27</f>
        <v>55.304878710752007</v>
      </c>
      <c r="X45" s="35">
        <f>X26+2.5*X27</f>
        <v>23.111706762596064</v>
      </c>
      <c r="Y45" s="35">
        <f>AA26+2.5*AA27</f>
        <v>7.5619295619799312</v>
      </c>
      <c r="Z45" s="35">
        <f>W26-2.5*W27</f>
        <v>2915.7641905330024</v>
      </c>
      <c r="AA45" s="35">
        <f>Y26+2.5*Y27</f>
        <v>9.3331201323869415</v>
      </c>
      <c r="AB45" s="35">
        <f>Z26-2.5*Z27</f>
        <v>20.591086171469588</v>
      </c>
    </row>
    <row r="48" spans="2:29" ht="21" customHeight="1" x14ac:dyDescent="0.25">
      <c r="B48" s="6"/>
      <c r="E48" s="33"/>
      <c r="F48" s="33"/>
      <c r="J48" s="34"/>
      <c r="K48" s="34"/>
      <c r="L48" s="34"/>
      <c r="P48" s="44"/>
      <c r="R48" s="323"/>
      <c r="S48" s="323"/>
      <c r="T48" s="323"/>
      <c r="U48" s="323"/>
      <c r="W48" s="331"/>
      <c r="X48" s="331"/>
      <c r="Y48" s="331"/>
      <c r="Z48" s="331"/>
      <c r="AA48" s="331"/>
    </row>
    <row r="49" spans="4:27" ht="21" customHeight="1" x14ac:dyDescent="0.25">
      <c r="E49" s="34"/>
      <c r="F49" s="34"/>
      <c r="R49" s="331"/>
      <c r="S49" s="331"/>
      <c r="T49" s="331"/>
      <c r="U49" s="331"/>
    </row>
    <row r="53" spans="4:27" ht="21" customHeight="1" x14ac:dyDescent="0.25">
      <c r="D53" s="73"/>
      <c r="E53" s="73"/>
      <c r="F53" s="73"/>
      <c r="G53" s="73"/>
      <c r="H53" s="73"/>
      <c r="I53" s="73"/>
      <c r="J53" s="71"/>
      <c r="K53" s="71"/>
      <c r="L53" s="71"/>
      <c r="M53" s="73"/>
      <c r="N53" s="73"/>
      <c r="W53" s="285"/>
      <c r="X53" s="285"/>
      <c r="Y53" s="285"/>
      <c r="Z53" s="285"/>
      <c r="AA53" s="285"/>
    </row>
    <row r="54" spans="4:27" ht="21" customHeight="1" x14ac:dyDescent="0.25"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</row>
    <row r="55" spans="4:27" ht="21" customHeight="1" x14ac:dyDescent="0.3">
      <c r="D55" s="73"/>
      <c r="E55" s="30"/>
      <c r="F55" s="31"/>
      <c r="G55" s="30"/>
      <c r="H55" s="30"/>
      <c r="I55" s="30"/>
      <c r="J55" s="30"/>
      <c r="K55" s="30"/>
      <c r="L55" s="30"/>
      <c r="M55" s="30"/>
      <c r="N55" s="73"/>
    </row>
    <row r="56" spans="4:27" ht="21" customHeight="1" x14ac:dyDescent="0.25"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</row>
    <row r="64" spans="4:27" ht="21" customHeight="1" x14ac:dyDescent="0.25">
      <c r="H64" s="37"/>
    </row>
    <row r="65" spans="8:8" ht="21" customHeight="1" x14ac:dyDescent="0.25">
      <c r="H65" s="37"/>
    </row>
    <row r="66" spans="8:8" ht="21" customHeight="1" x14ac:dyDescent="0.25">
      <c r="H66" s="37"/>
    </row>
    <row r="67" spans="8:8" ht="21" customHeight="1" x14ac:dyDescent="0.25">
      <c r="H67" s="37"/>
    </row>
    <row r="68" spans="8:8" ht="21" customHeight="1" x14ac:dyDescent="0.25">
      <c r="H68" s="37"/>
    </row>
    <row r="69" spans="8:8" ht="21" customHeight="1" x14ac:dyDescent="0.25">
      <c r="H69" s="37"/>
    </row>
  </sheetData>
  <mergeCells count="50">
    <mergeCell ref="R48:U48"/>
    <mergeCell ref="W48:AA48"/>
    <mergeCell ref="R49:U49"/>
    <mergeCell ref="W53:AA53"/>
    <mergeCell ref="O1:R1"/>
    <mergeCell ref="U1:AA1"/>
    <mergeCell ref="O2:R2"/>
    <mergeCell ref="U2:AA2"/>
    <mergeCell ref="O3:R3"/>
    <mergeCell ref="AA7:AA9"/>
    <mergeCell ref="O6:O9"/>
    <mergeCell ref="P6:P9"/>
    <mergeCell ref="Z7:Z9"/>
    <mergeCell ref="T33:AB33"/>
    <mergeCell ref="AB7:AB9"/>
    <mergeCell ref="S33:S34"/>
    <mergeCell ref="R4:AA4"/>
    <mergeCell ref="Q6:Q9"/>
    <mergeCell ref="R6:R9"/>
    <mergeCell ref="S6:S9"/>
    <mergeCell ref="T6:AB6"/>
    <mergeCell ref="T7:T9"/>
    <mergeCell ref="U7:U9"/>
    <mergeCell ref="V7:V9"/>
    <mergeCell ref="W7:W9"/>
    <mergeCell ref="X7:X9"/>
    <mergeCell ref="Y7:Y9"/>
    <mergeCell ref="E33:E34"/>
    <mergeCell ref="E6:E9"/>
    <mergeCell ref="N7:N9"/>
    <mergeCell ref="D4:M4"/>
    <mergeCell ref="F33:N33"/>
    <mergeCell ref="A6:A9"/>
    <mergeCell ref="B6:B9"/>
    <mergeCell ref="C6:C9"/>
    <mergeCell ref="D6:D9"/>
    <mergeCell ref="F6:N6"/>
    <mergeCell ref="F7:F9"/>
    <mergeCell ref="G7:G9"/>
    <mergeCell ref="H7:H9"/>
    <mergeCell ref="I7:I9"/>
    <mergeCell ref="J7:J9"/>
    <mergeCell ref="K7:K9"/>
    <mergeCell ref="L7:L9"/>
    <mergeCell ref="M7:M9"/>
    <mergeCell ref="A1:D1"/>
    <mergeCell ref="G1:M1"/>
    <mergeCell ref="A2:D2"/>
    <mergeCell ref="G2:M2"/>
    <mergeCell ref="A3:D3"/>
  </mergeCells>
  <printOptions horizontalCentered="1"/>
  <pageMargins left="0.19685039370078741" right="0.19685039370078741" top="0.19685039370078741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56"/>
  <sheetViews>
    <sheetView workbookViewId="0">
      <selection activeCell="I10" sqref="I10"/>
    </sheetView>
  </sheetViews>
  <sheetFormatPr defaultRowHeight="23.25" customHeight="1" x14ac:dyDescent="0.25"/>
  <cols>
    <col min="1" max="1" width="7" customWidth="1"/>
    <col min="2" max="2" width="30.7109375" customWidth="1"/>
    <col min="3" max="3" width="9.140625" customWidth="1"/>
    <col min="4" max="4" width="12" customWidth="1"/>
    <col min="6" max="6" width="7.7109375" customWidth="1"/>
    <col min="7" max="8" width="7.85546875" customWidth="1"/>
    <col min="12" max="12" width="40.42578125" customWidth="1"/>
    <col min="13" max="13" width="30.5703125" customWidth="1"/>
    <col min="16" max="16" width="11.28515625" customWidth="1"/>
    <col min="17" max="17" width="8" customWidth="1"/>
    <col min="18" max="18" width="36.28515625" customWidth="1"/>
    <col min="19" max="19" width="10.85546875" customWidth="1"/>
    <col min="20" max="20" width="10.5703125" customWidth="1"/>
    <col min="21" max="21" width="11.85546875" customWidth="1"/>
    <col min="22" max="22" width="10.7109375" customWidth="1"/>
    <col min="26" max="26" width="10.7109375" customWidth="1"/>
    <col min="27" max="28" width="45" customWidth="1"/>
  </cols>
  <sheetData>
    <row r="1" spans="1:53" ht="48" customHeight="1" x14ac:dyDescent="0.45">
      <c r="A1" s="171" t="s">
        <v>60</v>
      </c>
      <c r="B1" s="171" t="s">
        <v>127</v>
      </c>
      <c r="C1" s="172" t="s">
        <v>81</v>
      </c>
      <c r="D1" s="173" t="s">
        <v>126</v>
      </c>
      <c r="E1" s="171" t="s">
        <v>62</v>
      </c>
      <c r="F1" s="174" t="s">
        <v>94</v>
      </c>
      <c r="G1" s="174" t="s">
        <v>95</v>
      </c>
      <c r="H1" s="171" t="s">
        <v>96</v>
      </c>
      <c r="K1" s="171" t="s">
        <v>60</v>
      </c>
      <c r="L1" s="171" t="s">
        <v>127</v>
      </c>
      <c r="M1" s="175" t="s">
        <v>129</v>
      </c>
      <c r="AA1" s="191" t="s">
        <v>169</v>
      </c>
      <c r="AB1" s="191" t="s">
        <v>170</v>
      </c>
    </row>
    <row r="2" spans="1:53" ht="23.25" customHeight="1" x14ac:dyDescent="0.3">
      <c r="A2" s="4">
        <v>1</v>
      </c>
      <c r="B2" s="169" t="s">
        <v>12</v>
      </c>
      <c r="C2" s="162">
        <f>'SỐ LIỆU TỔNG HỢP'!E29</f>
        <v>4.524375</v>
      </c>
      <c r="D2" s="163">
        <f>'SỐ LIỆU TỔNG HỢP'!F29</f>
        <v>4.2056250000000004</v>
      </c>
      <c r="E2" s="164">
        <f>D2-C2</f>
        <v>-0.31874999999999964</v>
      </c>
      <c r="F2" s="181">
        <v>7.3024054982817796</v>
      </c>
      <c r="G2" s="182">
        <v>27.348694928757649</v>
      </c>
      <c r="H2" s="342" t="s">
        <v>125</v>
      </c>
      <c r="K2" s="4">
        <v>1</v>
      </c>
      <c r="L2" s="169" t="s">
        <v>12</v>
      </c>
      <c r="M2" s="9">
        <f>Q4</f>
        <v>0.8065385484473625</v>
      </c>
      <c r="N2" s="176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9" t="s">
        <v>171</v>
      </c>
      <c r="AB2" s="9" t="s">
        <v>176</v>
      </c>
      <c r="AC2" s="178"/>
      <c r="AD2" s="178"/>
      <c r="AE2" s="178"/>
      <c r="AF2" s="178"/>
      <c r="AG2" s="178"/>
      <c r="AH2" s="178"/>
      <c r="AI2" s="178"/>
      <c r="AJ2" s="178"/>
      <c r="AK2" s="178"/>
      <c r="AL2" s="178"/>
      <c r="AM2" s="178"/>
      <c r="AN2" s="179"/>
      <c r="AO2" s="179"/>
      <c r="AP2" s="179"/>
      <c r="AQ2" s="179"/>
      <c r="AR2" s="179"/>
      <c r="AS2" s="179"/>
      <c r="AT2" s="177"/>
      <c r="AU2" s="55"/>
      <c r="AV2" s="55"/>
      <c r="AW2" s="55"/>
      <c r="AX2" s="55"/>
      <c r="AY2" s="55"/>
      <c r="AZ2" s="55"/>
      <c r="BA2" s="55"/>
    </row>
    <row r="3" spans="1:53" ht="23.25" customHeight="1" x14ac:dyDescent="0.3">
      <c r="A3" s="4">
        <v>2</v>
      </c>
      <c r="B3" s="169" t="s">
        <v>39</v>
      </c>
      <c r="C3" s="249">
        <f>'SỐ LIỆU TỔNG HỢP'!H29</f>
        <v>59.625</v>
      </c>
      <c r="D3" s="250">
        <f>'SỐ LIỆU TỔNG HỢP'!I29</f>
        <v>67.0625</v>
      </c>
      <c r="E3" s="251">
        <f>D3-C3</f>
        <v>7.4375</v>
      </c>
      <c r="F3" s="181">
        <v>11.74148988653182</v>
      </c>
      <c r="G3" s="182">
        <v>18.375776188275953</v>
      </c>
      <c r="H3" s="343"/>
      <c r="K3" s="4">
        <v>2</v>
      </c>
      <c r="L3" s="169" t="s">
        <v>39</v>
      </c>
      <c r="M3" s="9">
        <f>R4</f>
        <v>0.85246104175117243</v>
      </c>
      <c r="AA3" s="4" t="s">
        <v>172</v>
      </c>
      <c r="AB3" s="216" t="s">
        <v>177</v>
      </c>
    </row>
    <row r="4" spans="1:53" ht="23.25" customHeight="1" x14ac:dyDescent="0.3">
      <c r="A4" s="4">
        <v>3</v>
      </c>
      <c r="B4" s="169" t="s">
        <v>128</v>
      </c>
      <c r="C4" s="249">
        <f>'SỐ LIỆU TỔNG HỢP'!K29</f>
        <v>7.7914374999999989</v>
      </c>
      <c r="D4" s="250">
        <f>'SỐ LIỆU TỔNG HỢP'!L29</f>
        <v>8.5462499999999988</v>
      </c>
      <c r="E4" s="251">
        <f t="shared" ref="E4:E5" si="0">D4-C4</f>
        <v>0.75481249999999989</v>
      </c>
      <c r="F4" s="181">
        <v>9.2401387895318727</v>
      </c>
      <c r="G4" s="182">
        <v>38.430139525094418</v>
      </c>
      <c r="H4" s="343"/>
      <c r="K4" s="4">
        <v>3</v>
      </c>
      <c r="L4" s="169" t="s">
        <v>128</v>
      </c>
      <c r="M4" s="9">
        <f>S4</f>
        <v>0.89341618711993198</v>
      </c>
      <c r="Q4" s="85">
        <f>'SỐ LIỆU TỔNG HỢP'!R39</f>
        <v>0.8065385484473625</v>
      </c>
      <c r="R4" s="85">
        <f>'SỐ LIỆU TỔNG HỢP'!S39</f>
        <v>0.85246104175117243</v>
      </c>
      <c r="S4" s="85">
        <f>'SỐ LIỆU TỔNG HỢP'!T39</f>
        <v>0.89341618711993198</v>
      </c>
      <c r="T4" s="85">
        <f>'SỐ LIỆU TỔNG HỢP'!U39</f>
        <v>0.90280711997183694</v>
      </c>
      <c r="U4" s="85">
        <f>'SỐ LIỆU TỔNG HỢP'!V39</f>
        <v>0.8158539784215888</v>
      </c>
      <c r="V4" s="85">
        <f>'SỐ LIỆU TỔNG HỢP'!X39</f>
        <v>0.93627515380061288</v>
      </c>
      <c r="W4" s="85">
        <f>'SỐ LIỆU TỔNG HỢP'!Y39</f>
        <v>0.79586228158706818</v>
      </c>
      <c r="X4" s="85">
        <f>'SỐ LIỆU TỔNG HỢP'!Z39</f>
        <v>0.82451911822117052</v>
      </c>
      <c r="Y4" s="85">
        <f>'SỐ LIỆU TỔNG HỢP'!AA39</f>
        <v>0.79837551435490461</v>
      </c>
      <c r="Z4" s="85"/>
      <c r="AA4" s="4" t="s">
        <v>173</v>
      </c>
      <c r="AB4" s="4" t="s">
        <v>178</v>
      </c>
    </row>
    <row r="5" spans="1:53" ht="23.25" customHeight="1" x14ac:dyDescent="0.3">
      <c r="A5" s="4">
        <v>4</v>
      </c>
      <c r="B5" s="169" t="s">
        <v>72</v>
      </c>
      <c r="C5" s="249">
        <f>'SỐ LIỆU TỔNG HỢP'!N29</f>
        <v>266.625</v>
      </c>
      <c r="D5" s="250">
        <f>'SỐ LIỆU TỔNG HỢP'!O29</f>
        <v>286.125</v>
      </c>
      <c r="E5" s="251">
        <f t="shared" si="0"/>
        <v>19.5</v>
      </c>
      <c r="F5" s="181">
        <v>7.055630936227951</v>
      </c>
      <c r="G5" s="182">
        <v>18.134631644035807</v>
      </c>
      <c r="H5" s="343"/>
      <c r="K5" s="4">
        <v>4</v>
      </c>
      <c r="L5" s="169" t="s">
        <v>72</v>
      </c>
      <c r="M5" s="9">
        <f>T4</f>
        <v>0.90280711997183694</v>
      </c>
      <c r="AA5" s="4" t="s">
        <v>174</v>
      </c>
      <c r="AB5" s="4" t="s">
        <v>179</v>
      </c>
    </row>
    <row r="6" spans="1:53" ht="23.25" customHeight="1" x14ac:dyDescent="0.3">
      <c r="A6" s="4">
        <v>5</v>
      </c>
      <c r="B6" s="169" t="s">
        <v>43</v>
      </c>
      <c r="C6" s="162">
        <f>'SỐ LIỆU TỔNG HỢP'!AF29</f>
        <v>57.318750000000001</v>
      </c>
      <c r="D6" s="163">
        <f>'SỐ LIỆU TỔNG HỢP'!AG29</f>
        <v>66.981250000000003</v>
      </c>
      <c r="E6" s="164">
        <f>D6-C6</f>
        <v>9.6625000000000014</v>
      </c>
      <c r="F6" s="181">
        <v>15.547063555913114</v>
      </c>
      <c r="G6" s="180">
        <v>18.324752793031443</v>
      </c>
      <c r="H6" s="343"/>
      <c r="K6" s="4">
        <v>5</v>
      </c>
      <c r="L6" s="169" t="s">
        <v>43</v>
      </c>
      <c r="M6" s="9">
        <f>Y4</f>
        <v>0.79837551435490461</v>
      </c>
      <c r="Q6" s="183">
        <v>7.3024054982817788</v>
      </c>
      <c r="R6" s="183">
        <v>11.74148988653182</v>
      </c>
      <c r="S6" s="183">
        <v>9.2401387895318727</v>
      </c>
      <c r="T6" s="183">
        <v>7.055630936227951</v>
      </c>
      <c r="U6" s="183">
        <v>2.7384345068460862</v>
      </c>
      <c r="V6" s="183">
        <v>4.0936317201337964</v>
      </c>
      <c r="W6" s="183">
        <v>31.288808117522347</v>
      </c>
      <c r="X6" s="183">
        <v>7.8510133284644965</v>
      </c>
      <c r="Y6" s="183">
        <v>15.547063555913114</v>
      </c>
      <c r="AA6" s="4" t="s">
        <v>175</v>
      </c>
      <c r="AB6" s="4" t="s">
        <v>180</v>
      </c>
    </row>
    <row r="7" spans="1:53" ht="23.25" customHeight="1" x14ac:dyDescent="0.3">
      <c r="A7" s="4">
        <v>6</v>
      </c>
      <c r="B7" s="169" t="s">
        <v>6</v>
      </c>
      <c r="C7" s="162">
        <f>'SỐ LIỆU TỔNG HỢP'!T29</f>
        <v>22.034375000000001</v>
      </c>
      <c r="D7" s="163">
        <f>'SỐ LIỆU TỔNG HỢP'!U29</f>
        <v>21.196249999999999</v>
      </c>
      <c r="E7" s="164">
        <f>D7-C7</f>
        <v>-0.83812500000000156</v>
      </c>
      <c r="F7" s="181">
        <v>3.8774595555812645</v>
      </c>
      <c r="G7" s="182">
        <v>11.007182405254547</v>
      </c>
      <c r="H7" s="343"/>
      <c r="K7" s="4">
        <v>6</v>
      </c>
      <c r="L7" s="169" t="s">
        <v>6</v>
      </c>
      <c r="M7" s="9">
        <v>0.91</v>
      </c>
      <c r="Q7" s="185">
        <v>27.348694928757649</v>
      </c>
      <c r="R7" s="185">
        <v>18.375776188275953</v>
      </c>
      <c r="S7" s="185">
        <v>38.430139525094418</v>
      </c>
      <c r="T7" s="185">
        <v>18.134631644035807</v>
      </c>
      <c r="U7" s="185">
        <v>29.650854850730486</v>
      </c>
      <c r="V7" s="185">
        <v>11.863321498777498</v>
      </c>
      <c r="W7" s="185">
        <v>43.194259707583299</v>
      </c>
      <c r="X7" s="184">
        <v>8.2520821812398815</v>
      </c>
      <c r="Y7" s="184">
        <v>18.324752793031443</v>
      </c>
      <c r="AA7" s="5"/>
      <c r="AB7" s="5"/>
    </row>
    <row r="8" spans="1:53" ht="23.25" customHeight="1" x14ac:dyDescent="0.3">
      <c r="A8" s="4">
        <v>7</v>
      </c>
      <c r="B8" s="169" t="s">
        <v>7</v>
      </c>
      <c r="C8" s="162">
        <f>'SỐ LIỆU TỔNG HỢP'!AC29</f>
        <v>7.1150000000000002</v>
      </c>
      <c r="D8" s="163">
        <f>'SỐ LIỆU TỔNG HỢP'!AD29</f>
        <v>6.5774999999999997</v>
      </c>
      <c r="E8" s="164">
        <f>D8-C8</f>
        <v>-0.53750000000000053</v>
      </c>
      <c r="F8" s="181">
        <v>7.8510133284644965</v>
      </c>
      <c r="G8" s="180">
        <v>8.2520821812398815</v>
      </c>
      <c r="H8" s="343"/>
      <c r="K8" s="4">
        <v>7</v>
      </c>
      <c r="L8" s="169" t="s">
        <v>7</v>
      </c>
      <c r="M8" s="9">
        <f>X4</f>
        <v>0.82451911822117052</v>
      </c>
    </row>
    <row r="9" spans="1:53" ht="24" customHeight="1" x14ac:dyDescent="0.3">
      <c r="A9" s="224">
        <v>8</v>
      </c>
      <c r="B9" s="169" t="s">
        <v>41</v>
      </c>
      <c r="C9" s="165">
        <f>'SỐ LIỆU TỔNG HỢP'!Q29</f>
        <v>2876.875</v>
      </c>
      <c r="D9" s="166">
        <f>'SỐ LIỆU TỔNG HỢP'!R29</f>
        <v>2959.25</v>
      </c>
      <c r="E9" s="164">
        <f>D9-C9</f>
        <v>82.375</v>
      </c>
      <c r="F9" s="181">
        <v>2.7384345068460862</v>
      </c>
      <c r="G9" s="182">
        <v>29.650854850730486</v>
      </c>
      <c r="H9" s="343"/>
      <c r="K9" s="4">
        <v>8</v>
      </c>
      <c r="L9" s="169" t="s">
        <v>41</v>
      </c>
      <c r="M9" s="9">
        <f>U4</f>
        <v>0.8158539784215888</v>
      </c>
    </row>
    <row r="10" spans="1:53" ht="23.25" customHeight="1" x14ac:dyDescent="0.3">
      <c r="A10" s="4">
        <v>9</v>
      </c>
      <c r="B10" s="170" t="s">
        <v>48</v>
      </c>
      <c r="C10" s="162">
        <f>'SỐ LIỆU TỔNG HỢP'!W29</f>
        <v>8.6781250000000014</v>
      </c>
      <c r="D10" s="163">
        <f>'SỐ LIỆU TỔNG HỢP'!X29</f>
        <v>8.3299999999999983</v>
      </c>
      <c r="E10" s="164">
        <f>D10-C10</f>
        <v>-0.34812500000000313</v>
      </c>
      <c r="F10" s="181">
        <v>4.0936317201337964</v>
      </c>
      <c r="G10" s="182">
        <v>11.863321498777498</v>
      </c>
      <c r="H10" s="343"/>
      <c r="K10" s="4">
        <v>9</v>
      </c>
      <c r="L10" s="170" t="s">
        <v>48</v>
      </c>
      <c r="M10" s="9">
        <f>V4</f>
        <v>0.93627515380061288</v>
      </c>
      <c r="O10" t="s">
        <v>130</v>
      </c>
      <c r="V10" s="70"/>
      <c r="W10" s="70"/>
      <c r="X10" s="70"/>
      <c r="Y10" s="70"/>
      <c r="Z10" s="70"/>
      <c r="AA10" s="70"/>
      <c r="AB10" s="70"/>
      <c r="AC10" s="70"/>
      <c r="AD10" s="70"/>
      <c r="AE10" s="70"/>
    </row>
    <row r="11" spans="1:53" ht="23.25" customHeight="1" x14ac:dyDescent="0.3">
      <c r="A11" s="4">
        <v>10</v>
      </c>
      <c r="B11" s="169" t="s">
        <v>42</v>
      </c>
      <c r="C11" s="249">
        <f>'SỐ LIỆU TỔNG HỢP'!Z29</f>
        <v>17.40625</v>
      </c>
      <c r="D11" s="250">
        <f>'SỐ LIỆU TỔNG HỢP'!AA29</f>
        <v>23.862500000000001</v>
      </c>
      <c r="E11" s="164">
        <f t="shared" ref="E11" si="1">D11-C11</f>
        <v>6.4562500000000007</v>
      </c>
      <c r="F11" s="181">
        <v>31.288808117522347</v>
      </c>
      <c r="G11" s="182">
        <v>43.194259707583299</v>
      </c>
      <c r="H11" s="343"/>
      <c r="K11" s="4">
        <v>10</v>
      </c>
      <c r="L11" s="169" t="s">
        <v>42</v>
      </c>
      <c r="M11" s="9">
        <f>W4</f>
        <v>0.79586228158706818</v>
      </c>
      <c r="V11" s="55"/>
      <c r="W11" s="55"/>
      <c r="X11" s="55"/>
      <c r="Y11" s="55"/>
      <c r="Z11" s="55"/>
      <c r="AA11" s="55"/>
      <c r="AB11" s="55"/>
      <c r="AC11" s="55"/>
      <c r="AD11" s="55"/>
      <c r="AE11" s="55"/>
    </row>
    <row r="12" spans="1:53" ht="23.25" customHeight="1" x14ac:dyDescent="0.3">
      <c r="A12" s="337"/>
      <c r="B12" s="338"/>
      <c r="C12" s="338"/>
      <c r="D12" s="338"/>
      <c r="E12" s="339"/>
      <c r="F12" s="340">
        <f>'SỐ LIỆU TỔNG HỢP'!E36</f>
        <v>10.082057612656367</v>
      </c>
      <c r="G12" s="341"/>
      <c r="H12" s="344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</row>
    <row r="15" spans="1:53" ht="23.25" customHeight="1" x14ac:dyDescent="0.25"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</row>
    <row r="17" spans="17:42" ht="23.25" customHeight="1" x14ac:dyDescent="0.35">
      <c r="Z17" s="218"/>
    </row>
    <row r="18" spans="17:42" ht="36.75" customHeight="1" thickBot="1" x14ac:dyDescent="0.3">
      <c r="Q18" s="332" t="s">
        <v>60</v>
      </c>
      <c r="R18" s="332" t="s">
        <v>127</v>
      </c>
      <c r="S18" s="334" t="s">
        <v>81</v>
      </c>
      <c r="T18" s="335"/>
      <c r="U18" s="336"/>
      <c r="V18" s="345" t="s">
        <v>82</v>
      </c>
      <c r="W18" s="345"/>
      <c r="X18" s="345"/>
      <c r="Y18" s="219"/>
    </row>
    <row r="19" spans="17:42" ht="46.5" customHeight="1" thickBot="1" x14ac:dyDescent="0.4">
      <c r="Q19" s="333"/>
      <c r="R19" s="333"/>
      <c r="S19" s="210">
        <v>1</v>
      </c>
      <c r="T19" s="211" t="s">
        <v>69</v>
      </c>
      <c r="U19" s="212" t="s">
        <v>167</v>
      </c>
      <c r="V19" s="218">
        <v>2</v>
      </c>
      <c r="W19" s="211" t="s">
        <v>69</v>
      </c>
      <c r="X19" s="212" t="s">
        <v>167</v>
      </c>
      <c r="Y19" s="209"/>
    </row>
    <row r="20" spans="17:42" ht="23.25" customHeight="1" x14ac:dyDescent="0.3">
      <c r="Q20" s="4">
        <v>1</v>
      </c>
      <c r="R20" s="169" t="s">
        <v>12</v>
      </c>
      <c r="S20" s="162">
        <f t="shared" ref="S20:S23" si="2">C2</f>
        <v>4.524375</v>
      </c>
      <c r="T20" s="59">
        <f>'THANG ĐIỂM C(in)'!F27</f>
        <v>0.10161008500636153</v>
      </c>
      <c r="U20" s="213">
        <f>'THANG ĐIỂM C(in)'!F28</f>
        <v>2.2458369389443078</v>
      </c>
      <c r="V20" s="221">
        <f>D2</f>
        <v>4.2056250000000004</v>
      </c>
      <c r="W20" s="220">
        <f>'THANG ĐIỂM C(in)'!T27</f>
        <v>0.1045208561723447</v>
      </c>
      <c r="X20" s="222">
        <f>'THANG ĐIỂM C(in)'!T28</f>
        <v>2.4852633359451852</v>
      </c>
    </row>
    <row r="21" spans="17:42" ht="23.25" customHeight="1" x14ac:dyDescent="0.3">
      <c r="Q21" s="4">
        <v>2</v>
      </c>
      <c r="R21" s="169" t="s">
        <v>39</v>
      </c>
      <c r="S21" s="162">
        <f>C3</f>
        <v>59.625</v>
      </c>
      <c r="T21" s="59" t="e">
        <f>'THANG ĐIỂM C(in)'!#REF!</f>
        <v>#REF!</v>
      </c>
      <c r="U21" s="213" t="e">
        <f>'THANG ĐIỂM C(in)'!#REF!</f>
        <v>#REF!</v>
      </c>
      <c r="V21" s="163">
        <f>D3</f>
        <v>67.0625</v>
      </c>
      <c r="W21" s="59" t="e">
        <f>'THANG ĐIỂM C(in)'!#REF!</f>
        <v>#REF!</v>
      </c>
      <c r="X21" s="213" t="e">
        <f>'THANG ĐIỂM C(in)'!#REF!</f>
        <v>#REF!</v>
      </c>
    </row>
    <row r="22" spans="17:42" ht="23.25" customHeight="1" x14ac:dyDescent="0.3">
      <c r="Q22" s="4">
        <v>3</v>
      </c>
      <c r="R22" s="169" t="s">
        <v>128</v>
      </c>
      <c r="S22" s="162">
        <f t="shared" si="2"/>
        <v>7.7914374999999989</v>
      </c>
      <c r="T22" s="59">
        <f>'THANG ĐIỂM C(in)'!G27</f>
        <v>0.16829214507442128</v>
      </c>
      <c r="U22" s="213">
        <f>'THANG ĐIỂM C(in)'!G28</f>
        <v>2.1599627164361044</v>
      </c>
      <c r="V22" s="163">
        <f t="shared" ref="V22:V23" si="3">D4</f>
        <v>8.5462499999999988</v>
      </c>
      <c r="W22" s="59">
        <f>'THANG ĐIỂM C(in)'!U27</f>
        <v>0.21522880267287645</v>
      </c>
      <c r="X22" s="213">
        <f>'THANG ĐIỂM C(in)'!U28</f>
        <v>2.5184004993169693</v>
      </c>
    </row>
    <row r="23" spans="17:42" ht="23.25" customHeight="1" x14ac:dyDescent="0.3">
      <c r="Q23" s="4">
        <v>4</v>
      </c>
      <c r="R23" s="169" t="s">
        <v>131</v>
      </c>
      <c r="S23" s="162">
        <f t="shared" si="2"/>
        <v>266.625</v>
      </c>
      <c r="T23" s="59">
        <f>'THANG ĐIỂM C(in)'!H27</f>
        <v>7.0522602759682655</v>
      </c>
      <c r="U23" s="213">
        <f>'THANG ĐIỂM C(in)'!H28</f>
        <v>2.6450108864391053</v>
      </c>
      <c r="V23" s="163">
        <f t="shared" si="3"/>
        <v>286.125</v>
      </c>
      <c r="W23" s="59">
        <f>'THANG ĐIỂM C(in)'!V27</f>
        <v>10.397565820902505</v>
      </c>
      <c r="X23" s="213">
        <f>'THANG ĐIỂM C(in)'!V28</f>
        <v>3.6339242711760611</v>
      </c>
      <c r="AP23" s="176"/>
    </row>
    <row r="24" spans="17:42" ht="23.25" customHeight="1" x14ac:dyDescent="0.3">
      <c r="Q24" s="4">
        <v>5</v>
      </c>
      <c r="R24" s="169" t="s">
        <v>43</v>
      </c>
      <c r="S24" s="162">
        <f t="shared" ref="S24:S29" si="4">C6</f>
        <v>57.318750000000001</v>
      </c>
      <c r="T24" s="59">
        <f>'THANG ĐIỂM C(in)'!N27</f>
        <v>4.3976156536809814</v>
      </c>
      <c r="U24" s="28">
        <f>'THANG ĐIỂM C(in)'!N28</f>
        <v>7.6722113683235964</v>
      </c>
      <c r="V24" s="163">
        <f t="shared" ref="V24:V29" si="5">D6</f>
        <v>66.981250000000003</v>
      </c>
      <c r="W24" s="59">
        <f>'THANG ĐIỂM C(in)'!AB27</f>
        <v>4.6705485156991982</v>
      </c>
      <c r="X24" s="28">
        <f>'THANG ĐIỂM C(in)'!AB28</f>
        <v>6.9729193105521299</v>
      </c>
    </row>
    <row r="25" spans="17:42" ht="23.25" customHeight="1" x14ac:dyDescent="0.3">
      <c r="Q25" s="4">
        <v>6</v>
      </c>
      <c r="R25" s="169" t="s">
        <v>6</v>
      </c>
      <c r="S25" s="162">
        <f t="shared" si="4"/>
        <v>22.034375000000001</v>
      </c>
      <c r="T25" s="59">
        <f>'THANG ĐIỂM C(in)'!J27</f>
        <v>0.93685623730378176</v>
      </c>
      <c r="U25" s="213">
        <f>'THANG ĐIỂM C(in)'!J28</f>
        <v>4.2517940141428188</v>
      </c>
      <c r="V25" s="163">
        <f t="shared" si="5"/>
        <v>21.196249999999999</v>
      </c>
      <c r="W25" s="59">
        <f>'THANG ĐIỂM C(in)'!X27</f>
        <v>0.76618270503842612</v>
      </c>
      <c r="X25" s="213">
        <f>'THANG ĐIỂM C(in)'!X28</f>
        <v>3.6147087576265906</v>
      </c>
    </row>
    <row r="26" spans="17:42" ht="23.25" customHeight="1" x14ac:dyDescent="0.3">
      <c r="Q26" s="4">
        <v>7</v>
      </c>
      <c r="R26" s="169" t="s">
        <v>7</v>
      </c>
      <c r="S26" s="162">
        <f t="shared" si="4"/>
        <v>7.1150000000000002</v>
      </c>
      <c r="T26" s="59">
        <f>'THANG ĐIỂM C(in)'!M27</f>
        <v>0.55922938048711268</v>
      </c>
      <c r="U26" s="28">
        <f>'THANG ĐIỂM C(in)'!M28</f>
        <v>7.8598647995377746</v>
      </c>
      <c r="V26" s="163">
        <f t="shared" si="5"/>
        <v>6.5774999999999997</v>
      </c>
      <c r="W26" s="59">
        <f>'THANG ĐIỂM C(in)'!AA27</f>
        <v>0.39377182479197265</v>
      </c>
      <c r="X26" s="28">
        <f>'THANG ĐIỂM C(in)'!AA28</f>
        <v>5.9866487995738913</v>
      </c>
    </row>
    <row r="27" spans="17:42" ht="23.25" customHeight="1" x14ac:dyDescent="0.3">
      <c r="Q27" s="4">
        <v>8</v>
      </c>
      <c r="R27" s="169" t="s">
        <v>41</v>
      </c>
      <c r="S27" s="162">
        <f t="shared" si="4"/>
        <v>2876.875</v>
      </c>
      <c r="T27" s="59">
        <f>'THANG ĐIỂM C(in)'!I27</f>
        <v>17.895093601319889</v>
      </c>
      <c r="U27" s="213">
        <f>'THANG ĐIỂM C(in)'!I28</f>
        <v>0.62203236502524051</v>
      </c>
      <c r="V27" s="163">
        <f t="shared" si="5"/>
        <v>2959.25</v>
      </c>
      <c r="W27" s="59">
        <f>'THANG ĐIỂM C(in)'!W27</f>
        <v>17.394323786798957</v>
      </c>
      <c r="X27" s="213">
        <f>'THANG ĐIỂM C(in)'!W28</f>
        <v>0.58779500842439658</v>
      </c>
    </row>
    <row r="28" spans="17:42" ht="23.25" customHeight="1" x14ac:dyDescent="0.3">
      <c r="Q28" s="4">
        <v>9</v>
      </c>
      <c r="R28" s="170" t="s">
        <v>48</v>
      </c>
      <c r="S28" s="162">
        <f t="shared" si="4"/>
        <v>8.6781250000000014</v>
      </c>
      <c r="T28" s="59">
        <f>'THANG ĐIỂM C(in)'!K27</f>
        <v>0.44756589947738423</v>
      </c>
      <c r="U28" s="213">
        <f>'THANG ĐIỂM C(in)'!K28</f>
        <v>5.1574032348852334</v>
      </c>
      <c r="V28" s="163">
        <f t="shared" si="5"/>
        <v>8.3299999999999983</v>
      </c>
      <c r="W28" s="59">
        <f>'THANG ĐIỂM C(in)'!Y27</f>
        <v>0.4012480529547775</v>
      </c>
      <c r="X28" s="213">
        <f>'THANG ĐIỂM C(in)'!Y28</f>
        <v>4.8169033968160573</v>
      </c>
    </row>
    <row r="29" spans="17:42" ht="23.25" customHeight="1" x14ac:dyDescent="0.3">
      <c r="Q29" s="4">
        <v>10</v>
      </c>
      <c r="R29" s="169" t="s">
        <v>42</v>
      </c>
      <c r="S29" s="162">
        <f t="shared" si="4"/>
        <v>17.40625</v>
      </c>
      <c r="T29" s="59">
        <f>'THANG ĐIỂM C(in)'!L27</f>
        <v>1.0784646204210873</v>
      </c>
      <c r="U29" s="213">
        <f>'THANG ĐIỂM C(in)'!L28</f>
        <v>6.1958470113958342</v>
      </c>
      <c r="V29" s="163">
        <f t="shared" si="5"/>
        <v>23.862500000000001</v>
      </c>
      <c r="W29" s="59">
        <f>'THANG ĐIỂM C(in)'!Z27</f>
        <v>1.3085655314121647</v>
      </c>
      <c r="X29" s="213">
        <f>'THANG ĐIỂM C(in)'!Z28</f>
        <v>5.483773835147888</v>
      </c>
    </row>
    <row r="32" spans="17:42" ht="23.25" customHeight="1" x14ac:dyDescent="0.25">
      <c r="Q32" s="332" t="s">
        <v>60</v>
      </c>
      <c r="R32" s="332" t="s">
        <v>127</v>
      </c>
      <c r="S32" s="334" t="s">
        <v>82</v>
      </c>
      <c r="T32" s="335"/>
      <c r="U32" s="335"/>
      <c r="V32" s="336"/>
    </row>
    <row r="33" spans="16:27" ht="41.25" customHeight="1" x14ac:dyDescent="0.45">
      <c r="P33" s="176"/>
      <c r="Q33" s="333"/>
      <c r="R33" s="333"/>
      <c r="S33" s="173" t="s">
        <v>126</v>
      </c>
      <c r="T33" s="211" t="s">
        <v>69</v>
      </c>
      <c r="U33" s="212" t="s">
        <v>167</v>
      </c>
      <c r="V33" s="208" t="s">
        <v>181</v>
      </c>
    </row>
    <row r="34" spans="16:27" ht="23.25" customHeight="1" x14ac:dyDescent="0.3">
      <c r="Q34" s="4">
        <v>1</v>
      </c>
      <c r="R34" s="169" t="s">
        <v>12</v>
      </c>
      <c r="S34" s="163">
        <f>V20</f>
        <v>4.2056250000000004</v>
      </c>
      <c r="T34" s="59">
        <f>W20</f>
        <v>0.1045208561723447</v>
      </c>
      <c r="U34" s="213">
        <f>X20</f>
        <v>2.4852633359451852</v>
      </c>
      <c r="V34" s="223">
        <v>1.3171895680509204E-2</v>
      </c>
    </row>
    <row r="35" spans="16:27" ht="23.25" customHeight="1" x14ac:dyDescent="0.3">
      <c r="Q35" s="4">
        <v>2</v>
      </c>
      <c r="R35" s="169" t="s">
        <v>39</v>
      </c>
      <c r="S35" s="163">
        <f t="shared" ref="S35:S37" si="6">V21</f>
        <v>67.0625</v>
      </c>
      <c r="T35" s="59" t="e">
        <f t="shared" ref="T35:T37" si="7">W21</f>
        <v>#REF!</v>
      </c>
      <c r="U35" s="213" t="e">
        <f t="shared" ref="U35:U37" si="8">X21</f>
        <v>#REF!</v>
      </c>
      <c r="V35" s="223">
        <v>1.733026382145365E-2</v>
      </c>
    </row>
    <row r="36" spans="16:27" ht="23.25" customHeight="1" x14ac:dyDescent="0.3">
      <c r="Q36" s="4">
        <v>3</v>
      </c>
      <c r="R36" s="169" t="s">
        <v>128</v>
      </c>
      <c r="S36" s="163">
        <f t="shared" si="6"/>
        <v>8.5462499999999988</v>
      </c>
      <c r="T36" s="59">
        <f t="shared" si="7"/>
        <v>0.21522880267287645</v>
      </c>
      <c r="U36" s="213">
        <f t="shared" si="8"/>
        <v>2.5184004993169693</v>
      </c>
      <c r="V36" s="223">
        <v>1.3347522646382996E-2</v>
      </c>
    </row>
    <row r="37" spans="16:27" ht="23.25" customHeight="1" x14ac:dyDescent="0.3">
      <c r="Q37" s="4">
        <v>4</v>
      </c>
      <c r="R37" s="169" t="s">
        <v>72</v>
      </c>
      <c r="S37" s="163">
        <f t="shared" si="6"/>
        <v>286.125</v>
      </c>
      <c r="T37" s="59">
        <f t="shared" si="7"/>
        <v>10.397565820902505</v>
      </c>
      <c r="U37" s="213">
        <f t="shared" si="8"/>
        <v>3.6339242711760611</v>
      </c>
      <c r="V37" s="223">
        <v>1.9259798637233125E-2</v>
      </c>
    </row>
    <row r="38" spans="16:27" ht="23.25" customHeight="1" x14ac:dyDescent="0.3">
      <c r="Q38" s="4">
        <v>5</v>
      </c>
      <c r="R38" s="169" t="s">
        <v>43</v>
      </c>
      <c r="S38" s="163">
        <f t="shared" ref="S38:U43" si="9">V24</f>
        <v>66.981250000000003</v>
      </c>
      <c r="T38" s="59">
        <f t="shared" si="9"/>
        <v>4.6705485156991982</v>
      </c>
      <c r="U38" s="213">
        <f t="shared" si="9"/>
        <v>6.9729193105521299</v>
      </c>
      <c r="V38" s="223">
        <v>3.6956472345925966E-2</v>
      </c>
    </row>
    <row r="39" spans="16:27" ht="23.25" customHeight="1" x14ac:dyDescent="0.3">
      <c r="Q39" s="4">
        <v>6</v>
      </c>
      <c r="R39" s="169" t="s">
        <v>6</v>
      </c>
      <c r="S39" s="163">
        <f t="shared" si="9"/>
        <v>21.196249999999999</v>
      </c>
      <c r="T39" s="59">
        <f t="shared" si="9"/>
        <v>0.76618270503842612</v>
      </c>
      <c r="U39" s="213">
        <f t="shared" si="9"/>
        <v>3.6147087576265906</v>
      </c>
      <c r="V39" s="223">
        <v>1.9157956415421708E-2</v>
      </c>
    </row>
    <row r="40" spans="16:27" ht="23.25" customHeight="1" x14ac:dyDescent="0.3">
      <c r="Q40" s="4">
        <v>7</v>
      </c>
      <c r="R40" s="169" t="s">
        <v>7</v>
      </c>
      <c r="S40" s="163">
        <f t="shared" si="9"/>
        <v>6.5774999999999997</v>
      </c>
      <c r="T40" s="59">
        <f t="shared" si="9"/>
        <v>0.39377182479197265</v>
      </c>
      <c r="U40" s="213">
        <f t="shared" si="9"/>
        <v>5.9866487995738913</v>
      </c>
      <c r="V40" s="223">
        <v>3.1729238637742477E-2</v>
      </c>
    </row>
    <row r="41" spans="16:27" ht="23.25" customHeight="1" x14ac:dyDescent="0.3">
      <c r="Q41" s="4">
        <v>8</v>
      </c>
      <c r="R41" s="169" t="s">
        <v>41</v>
      </c>
      <c r="S41" s="163">
        <f t="shared" si="9"/>
        <v>2959.25</v>
      </c>
      <c r="T41" s="59">
        <f t="shared" si="9"/>
        <v>17.394323786798957</v>
      </c>
      <c r="U41" s="213">
        <f t="shared" si="9"/>
        <v>0.58779500842439658</v>
      </c>
      <c r="V41" s="238">
        <f>'SỐ LIỆU TỔNG HỢP'!R32</f>
        <v>3.115313544649302E-3</v>
      </c>
    </row>
    <row r="42" spans="16:27" ht="23.25" customHeight="1" x14ac:dyDescent="0.3">
      <c r="Q42" s="4">
        <v>9</v>
      </c>
      <c r="R42" s="170" t="s">
        <v>48</v>
      </c>
      <c r="S42" s="163">
        <f t="shared" si="9"/>
        <v>8.3299999999999983</v>
      </c>
      <c r="T42" s="59">
        <f t="shared" si="9"/>
        <v>0.4012480529547775</v>
      </c>
      <c r="U42" s="213">
        <f t="shared" si="9"/>
        <v>4.8169033968160573</v>
      </c>
      <c r="V42" s="223">
        <v>2.5529588003126345E-2</v>
      </c>
    </row>
    <row r="43" spans="16:27" ht="23.25" customHeight="1" x14ac:dyDescent="0.3">
      <c r="Q43" s="4">
        <v>10</v>
      </c>
      <c r="R43" s="169" t="s">
        <v>42</v>
      </c>
      <c r="S43" s="163">
        <f t="shared" si="9"/>
        <v>23.862500000000001</v>
      </c>
      <c r="T43" s="59">
        <f t="shared" si="9"/>
        <v>1.3085655314121647</v>
      </c>
      <c r="U43" s="213">
        <f t="shared" si="9"/>
        <v>5.483773835147888</v>
      </c>
      <c r="V43" s="223">
        <v>2.9064001326283333E-2</v>
      </c>
    </row>
    <row r="45" spans="16:27" ht="23.25" customHeight="1" thickBot="1" x14ac:dyDescent="0.35">
      <c r="Q45" s="332" t="s">
        <v>60</v>
      </c>
      <c r="R45" s="332" t="s">
        <v>127</v>
      </c>
      <c r="S45" s="334" t="s">
        <v>81</v>
      </c>
      <c r="T45" s="335"/>
      <c r="U45" s="335"/>
      <c r="V45" s="336"/>
      <c r="W45" s="235"/>
      <c r="X45" s="235"/>
      <c r="Y45" s="235"/>
      <c r="Z45" s="235"/>
      <c r="AA45" s="235"/>
    </row>
    <row r="46" spans="16:27" ht="35.25" customHeight="1" thickBot="1" x14ac:dyDescent="0.3">
      <c r="Q46" s="333"/>
      <c r="R46" s="333"/>
      <c r="S46" s="210">
        <v>1</v>
      </c>
      <c r="T46" s="211" t="s">
        <v>69</v>
      </c>
      <c r="U46" s="212" t="s">
        <v>167</v>
      </c>
      <c r="V46" s="231" t="s">
        <v>181</v>
      </c>
    </row>
    <row r="47" spans="16:27" ht="23.25" customHeight="1" x14ac:dyDescent="0.3">
      <c r="Q47" s="4">
        <v>1</v>
      </c>
      <c r="R47" s="169" t="s">
        <v>12</v>
      </c>
      <c r="S47" s="162">
        <f>S20</f>
        <v>4.524375</v>
      </c>
      <c r="T47" s="59">
        <f>T20</f>
        <v>0.10161008500636153</v>
      </c>
      <c r="U47" s="213">
        <f>U20</f>
        <v>2.2458369389443078</v>
      </c>
      <c r="V47" s="223">
        <f>'SỐ LIỆU TỔNG HỢP'!E32</f>
        <v>1.1902935776404831E-2</v>
      </c>
    </row>
    <row r="48" spans="16:27" ht="23.25" customHeight="1" x14ac:dyDescent="0.3">
      <c r="Q48" s="4">
        <v>2</v>
      </c>
      <c r="R48" s="169" t="s">
        <v>39</v>
      </c>
      <c r="S48" s="162">
        <f t="shared" ref="S48:U50" si="10">S21</f>
        <v>59.625</v>
      </c>
      <c r="T48" s="59" t="e">
        <f t="shared" si="10"/>
        <v>#REF!</v>
      </c>
      <c r="U48" s="213" t="e">
        <f t="shared" si="10"/>
        <v>#REF!</v>
      </c>
      <c r="V48" s="223">
        <f>'SỐ LIỆU TỔNG HỢP'!H32</f>
        <v>3.0286695934308917E-2</v>
      </c>
    </row>
    <row r="49" spans="17:22" ht="23.25" customHeight="1" x14ac:dyDescent="0.3">
      <c r="Q49" s="4">
        <v>3</v>
      </c>
      <c r="R49" s="169" t="s">
        <v>128</v>
      </c>
      <c r="S49" s="162">
        <f t="shared" si="10"/>
        <v>7.7914374999999989</v>
      </c>
      <c r="T49" s="59">
        <f t="shared" si="10"/>
        <v>0.16829214507442128</v>
      </c>
      <c r="U49" s="213">
        <f t="shared" si="10"/>
        <v>2.1599627164361044</v>
      </c>
      <c r="V49" s="223">
        <f>'SỐ LIỆU TỔNG HỢP'!K32</f>
        <v>1.1447802397111354E-2</v>
      </c>
    </row>
    <row r="50" spans="17:22" ht="23.25" customHeight="1" x14ac:dyDescent="0.3">
      <c r="Q50" s="4">
        <v>4</v>
      </c>
      <c r="R50" s="169" t="s">
        <v>131</v>
      </c>
      <c r="S50" s="162">
        <f t="shared" si="10"/>
        <v>266.625</v>
      </c>
      <c r="T50" s="59">
        <f t="shared" si="10"/>
        <v>7.0522602759682655</v>
      </c>
      <c r="U50" s="213">
        <f t="shared" si="10"/>
        <v>2.6450108864391053</v>
      </c>
      <c r="V50" s="223">
        <f>'SỐ LIỆU TỔNG HỢP'!N32</f>
        <v>1.4018557698127262E-2</v>
      </c>
    </row>
    <row r="51" spans="17:22" ht="23.25" customHeight="1" x14ac:dyDescent="0.3">
      <c r="Q51" s="4">
        <v>5</v>
      </c>
      <c r="R51" s="169" t="s">
        <v>43</v>
      </c>
      <c r="S51" s="162">
        <f t="shared" ref="S51:U56" si="11">S24</f>
        <v>57.318750000000001</v>
      </c>
      <c r="T51" s="59">
        <f t="shared" si="11"/>
        <v>4.3976156536809814</v>
      </c>
      <c r="U51" s="213">
        <f t="shared" si="11"/>
        <v>7.6722113683235964</v>
      </c>
      <c r="V51" s="223">
        <f>'SỐ LIỆU TỔNG HỢP'!AF32</f>
        <v>4.0662720252115057E-2</v>
      </c>
    </row>
    <row r="52" spans="17:22" ht="23.25" customHeight="1" x14ac:dyDescent="0.3">
      <c r="Q52" s="4">
        <v>6</v>
      </c>
      <c r="R52" s="169" t="s">
        <v>6</v>
      </c>
      <c r="S52" s="162">
        <f t="shared" si="11"/>
        <v>22.034375000000001</v>
      </c>
      <c r="T52" s="59">
        <f t="shared" si="11"/>
        <v>0.93685623730378176</v>
      </c>
      <c r="U52" s="213">
        <f t="shared" si="11"/>
        <v>4.2517940141428188</v>
      </c>
      <c r="V52" s="223">
        <f>'SỐ LIỆU TỔNG HỢP'!T32</f>
        <v>2.2534508274956941E-2</v>
      </c>
    </row>
    <row r="53" spans="17:22" ht="23.25" customHeight="1" x14ac:dyDescent="0.3">
      <c r="Q53" s="4">
        <v>7</v>
      </c>
      <c r="R53" s="169" t="s">
        <v>7</v>
      </c>
      <c r="S53" s="162">
        <f t="shared" si="11"/>
        <v>7.1150000000000002</v>
      </c>
      <c r="T53" s="59">
        <f t="shared" si="11"/>
        <v>0.55922938048711268</v>
      </c>
      <c r="U53" s="213">
        <f t="shared" si="11"/>
        <v>7.8598647995377746</v>
      </c>
      <c r="V53" s="223">
        <f>'SỐ LIỆU TỔNG HỢP'!AC32</f>
        <v>4.1657283437550215E-2</v>
      </c>
    </row>
    <row r="54" spans="17:22" ht="23.25" customHeight="1" x14ac:dyDescent="0.3">
      <c r="Q54" s="4">
        <v>8</v>
      </c>
      <c r="R54" s="169" t="s">
        <v>41</v>
      </c>
      <c r="S54" s="162">
        <f t="shared" si="11"/>
        <v>2876.875</v>
      </c>
      <c r="T54" s="59">
        <f t="shared" si="11"/>
        <v>17.895093601319889</v>
      </c>
      <c r="U54" s="213">
        <f t="shared" si="11"/>
        <v>0.62203236502524051</v>
      </c>
      <c r="V54" s="238">
        <f>'SỐ LIỆU TỔNG HỢP'!Q32</f>
        <v>3.2967715346337752E-3</v>
      </c>
    </row>
    <row r="55" spans="17:22" ht="23.25" customHeight="1" x14ac:dyDescent="0.3">
      <c r="Q55" s="4">
        <v>9</v>
      </c>
      <c r="R55" s="170" t="s">
        <v>48</v>
      </c>
      <c r="S55" s="162">
        <f t="shared" si="11"/>
        <v>8.6781250000000014</v>
      </c>
      <c r="T55" s="59">
        <f t="shared" si="11"/>
        <v>0.44756589947738423</v>
      </c>
      <c r="U55" s="213">
        <f t="shared" si="11"/>
        <v>5.1574032348852334</v>
      </c>
      <c r="V55" s="223">
        <f>'SỐ LIỆU TỔNG HỢP'!W32</f>
        <v>2.7334237144891738E-2</v>
      </c>
    </row>
    <row r="56" spans="17:22" ht="23.25" customHeight="1" x14ac:dyDescent="0.3">
      <c r="Q56" s="4">
        <v>10</v>
      </c>
      <c r="R56" s="169" t="s">
        <v>42</v>
      </c>
      <c r="S56" s="162">
        <f t="shared" si="11"/>
        <v>17.40625</v>
      </c>
      <c r="T56" s="59">
        <f t="shared" si="11"/>
        <v>1.0784646204210873</v>
      </c>
      <c r="U56" s="213">
        <f t="shared" si="11"/>
        <v>6.1958470113958342</v>
      </c>
      <c r="V56" s="223">
        <f>'SỐ LIỆU TỔNG HỢP'!Z32</f>
        <v>3.2837989160397922E-2</v>
      </c>
    </row>
  </sheetData>
  <mergeCells count="13">
    <mergeCell ref="Q45:Q46"/>
    <mergeCell ref="R45:R46"/>
    <mergeCell ref="S45:V45"/>
    <mergeCell ref="A12:E12"/>
    <mergeCell ref="F12:G12"/>
    <mergeCell ref="H2:H12"/>
    <mergeCell ref="Q32:Q33"/>
    <mergeCell ref="R32:R33"/>
    <mergeCell ref="S32:V32"/>
    <mergeCell ref="V18:X18"/>
    <mergeCell ref="S18:U18"/>
    <mergeCell ref="Q18:Q19"/>
    <mergeCell ref="R18:R19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3</xdr:col>
                <xdr:colOff>257175</xdr:colOff>
                <xdr:row>0</xdr:row>
                <xdr:rowOff>152400</xdr:rowOff>
              </from>
              <to>
                <xdr:col>3</xdr:col>
                <xdr:colOff>590550</xdr:colOff>
                <xdr:row>0</xdr:row>
                <xdr:rowOff>381000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7">
            <anchor moveWithCells="1" sizeWithCells="1">
              <from>
                <xdr:col>2</xdr:col>
                <xdr:colOff>161925</xdr:colOff>
                <xdr:row>0</xdr:row>
                <xdr:rowOff>123825</xdr:rowOff>
              </from>
              <to>
                <xdr:col>2</xdr:col>
                <xdr:colOff>485775</xdr:colOff>
                <xdr:row>0</xdr:row>
                <xdr:rowOff>381000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105" r:id="rId8">
          <objectPr defaultSize="0" autoPict="0" r:id="rId9">
            <anchor moveWithCells="1" sizeWithCells="1">
              <from>
                <xdr:col>18</xdr:col>
                <xdr:colOff>142875</xdr:colOff>
                <xdr:row>18</xdr:row>
                <xdr:rowOff>95250</xdr:rowOff>
              </from>
              <to>
                <xdr:col>18</xdr:col>
                <xdr:colOff>333375</xdr:colOff>
                <xdr:row>18</xdr:row>
                <xdr:rowOff>371475</xdr:rowOff>
              </to>
            </anchor>
          </objectPr>
        </oleObject>
      </mc:Choice>
      <mc:Fallback>
        <oleObject progId="Equation.3" shapeId="4105" r:id="rId8"/>
      </mc:Fallback>
    </mc:AlternateContent>
    <mc:AlternateContent xmlns:mc="http://schemas.openxmlformats.org/markup-compatibility/2006">
      <mc:Choice Requires="x14">
        <oleObject progId="Equation.3" shapeId="4106" r:id="rId10">
          <objectPr defaultSize="0" r:id="rId11">
            <anchor moveWithCells="1" sizeWithCells="1">
              <from>
                <xdr:col>18</xdr:col>
                <xdr:colOff>95250</xdr:colOff>
                <xdr:row>32</xdr:row>
                <xdr:rowOff>95250</xdr:rowOff>
              </from>
              <to>
                <xdr:col>18</xdr:col>
                <xdr:colOff>714375</xdr:colOff>
                <xdr:row>32</xdr:row>
                <xdr:rowOff>381000</xdr:rowOff>
              </to>
            </anchor>
          </objectPr>
        </oleObject>
      </mc:Choice>
      <mc:Fallback>
        <oleObject progId="Equation.3" shapeId="4106" r:id="rId10"/>
      </mc:Fallback>
    </mc:AlternateContent>
    <mc:AlternateContent xmlns:mc="http://schemas.openxmlformats.org/markup-compatibility/2006">
      <mc:Choice Requires="x14">
        <oleObject progId="Equation.3" shapeId="4126" r:id="rId12">
          <objectPr defaultSize="0" autoPict="0" r:id="rId9">
            <anchor moveWithCells="1" sizeWithCells="1">
              <from>
                <xdr:col>18</xdr:col>
                <xdr:colOff>142875</xdr:colOff>
                <xdr:row>45</xdr:row>
                <xdr:rowOff>95250</xdr:rowOff>
              </from>
              <to>
                <xdr:col>18</xdr:col>
                <xdr:colOff>333375</xdr:colOff>
                <xdr:row>45</xdr:row>
                <xdr:rowOff>371475</xdr:rowOff>
              </to>
            </anchor>
          </objectPr>
        </oleObject>
      </mc:Choice>
      <mc:Fallback>
        <oleObject progId="Equation.3" shapeId="4126" r:id="rId12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C1" workbookViewId="0">
      <selection activeCell="I11" sqref="I11"/>
    </sheetView>
  </sheetViews>
  <sheetFormatPr defaultRowHeight="29.25" customHeight="1" x14ac:dyDescent="0.25"/>
  <cols>
    <col min="1" max="1" width="17.7109375" customWidth="1"/>
    <col min="2" max="2" width="58.28515625" customWidth="1"/>
    <col min="4" max="4" width="15.85546875" customWidth="1"/>
    <col min="5" max="5" width="6.42578125" customWidth="1"/>
    <col min="6" max="6" width="62.140625" customWidth="1"/>
    <col min="7" max="7" width="16.5703125" customWidth="1"/>
    <col min="8" max="8" width="16.7109375" customWidth="1"/>
    <col min="9" max="9" width="20.7109375" customWidth="1"/>
  </cols>
  <sheetData>
    <row r="1" spans="1:9" ht="29.25" customHeight="1" x14ac:dyDescent="0.25">
      <c r="A1" s="187" t="s">
        <v>97</v>
      </c>
      <c r="B1" s="187" t="s">
        <v>98</v>
      </c>
      <c r="E1" s="192"/>
      <c r="F1" s="196"/>
      <c r="G1" s="346" t="s">
        <v>144</v>
      </c>
      <c r="H1" s="347"/>
      <c r="I1" s="196"/>
    </row>
    <row r="2" spans="1:9" ht="29.25" customHeight="1" thickBot="1" x14ac:dyDescent="0.3">
      <c r="A2" s="188" t="s">
        <v>99</v>
      </c>
      <c r="B2" s="188" t="s">
        <v>100</v>
      </c>
      <c r="E2" s="193" t="s">
        <v>60</v>
      </c>
      <c r="F2" s="197" t="s">
        <v>142</v>
      </c>
      <c r="G2" s="348"/>
      <c r="H2" s="349"/>
      <c r="I2" s="197" t="s">
        <v>145</v>
      </c>
    </row>
    <row r="3" spans="1:9" ht="29.25" customHeight="1" x14ac:dyDescent="0.25">
      <c r="A3" s="188" t="s">
        <v>101</v>
      </c>
      <c r="B3" s="188" t="s">
        <v>102</v>
      </c>
      <c r="E3" s="194"/>
      <c r="F3" s="197" t="s">
        <v>143</v>
      </c>
      <c r="G3" s="197" t="s">
        <v>146</v>
      </c>
      <c r="H3" s="197" t="s">
        <v>148</v>
      </c>
      <c r="I3" s="199"/>
    </row>
    <row r="4" spans="1:9" ht="29.25" customHeight="1" thickBot="1" x14ac:dyDescent="0.3">
      <c r="A4" s="188" t="s">
        <v>103</v>
      </c>
      <c r="B4" s="188" t="s">
        <v>104</v>
      </c>
      <c r="E4" s="195"/>
      <c r="F4" s="198"/>
      <c r="G4" s="200" t="s">
        <v>147</v>
      </c>
      <c r="H4" s="200" t="s">
        <v>149</v>
      </c>
      <c r="I4" s="198"/>
    </row>
    <row r="5" spans="1:9" ht="29.25" customHeight="1" thickBot="1" x14ac:dyDescent="0.3">
      <c r="A5" s="188" t="s">
        <v>105</v>
      </c>
      <c r="B5" s="188" t="s">
        <v>106</v>
      </c>
      <c r="E5" s="205">
        <v>1</v>
      </c>
      <c r="F5" s="201" t="s">
        <v>150</v>
      </c>
      <c r="G5" s="202">
        <v>41456</v>
      </c>
      <c r="H5" s="202">
        <v>41487</v>
      </c>
      <c r="I5" s="203"/>
    </row>
    <row r="6" spans="1:9" ht="29.25" customHeight="1" thickBot="1" x14ac:dyDescent="0.3">
      <c r="A6" s="189" t="s">
        <v>132</v>
      </c>
      <c r="B6" s="189" t="s">
        <v>133</v>
      </c>
      <c r="E6" s="205">
        <v>2</v>
      </c>
      <c r="F6" s="201" t="s">
        <v>153</v>
      </c>
      <c r="G6" s="202">
        <v>41491</v>
      </c>
      <c r="H6" s="202">
        <v>41506</v>
      </c>
      <c r="I6" s="203" t="s">
        <v>151</v>
      </c>
    </row>
    <row r="7" spans="1:9" ht="29.25" customHeight="1" thickBot="1" x14ac:dyDescent="0.3">
      <c r="A7" s="188" t="s">
        <v>107</v>
      </c>
      <c r="B7" s="188" t="s">
        <v>108</v>
      </c>
      <c r="E7" s="205">
        <v>3</v>
      </c>
      <c r="F7" s="201" t="s">
        <v>154</v>
      </c>
      <c r="G7" s="202">
        <v>41506</v>
      </c>
      <c r="H7" s="202">
        <v>41510</v>
      </c>
      <c r="I7" s="204" t="s">
        <v>152</v>
      </c>
    </row>
    <row r="8" spans="1:9" ht="29.25" customHeight="1" thickBot="1" x14ac:dyDescent="0.3">
      <c r="A8" s="188" t="s">
        <v>109</v>
      </c>
      <c r="B8" s="188" t="s">
        <v>110</v>
      </c>
      <c r="E8" s="205">
        <v>4</v>
      </c>
      <c r="F8" s="201" t="s">
        <v>155</v>
      </c>
      <c r="G8" s="202">
        <v>41518</v>
      </c>
      <c r="H8" s="202">
        <v>41547</v>
      </c>
      <c r="I8" s="203"/>
    </row>
    <row r="9" spans="1:9" ht="29.25" customHeight="1" thickBot="1" x14ac:dyDescent="0.3">
      <c r="A9" s="188" t="s">
        <v>111</v>
      </c>
      <c r="B9" s="188" t="s">
        <v>112</v>
      </c>
      <c r="E9" s="205">
        <v>5</v>
      </c>
      <c r="F9" s="201" t="s">
        <v>157</v>
      </c>
      <c r="G9" s="202">
        <v>41548</v>
      </c>
      <c r="H9" s="202">
        <v>41577</v>
      </c>
      <c r="I9" s="203"/>
    </row>
    <row r="10" spans="1:9" ht="29.25" customHeight="1" thickBot="1" x14ac:dyDescent="0.3">
      <c r="A10" s="189" t="s">
        <v>134</v>
      </c>
      <c r="B10" s="189" t="s">
        <v>135</v>
      </c>
      <c r="E10" s="205">
        <v>6</v>
      </c>
      <c r="F10" s="201" t="s">
        <v>158</v>
      </c>
      <c r="G10" s="202">
        <v>41609</v>
      </c>
      <c r="H10" s="202">
        <v>41638</v>
      </c>
      <c r="I10" s="203" t="s">
        <v>156</v>
      </c>
    </row>
    <row r="11" spans="1:9" ht="29.25" customHeight="1" thickBot="1" x14ac:dyDescent="0.3">
      <c r="A11" s="189" t="s">
        <v>136</v>
      </c>
      <c r="B11" s="189" t="s">
        <v>137</v>
      </c>
      <c r="D11" s="186"/>
      <c r="E11" s="205">
        <v>7</v>
      </c>
      <c r="F11" s="201" t="s">
        <v>159</v>
      </c>
      <c r="G11" s="202">
        <v>41974</v>
      </c>
      <c r="H11" s="202">
        <v>42003</v>
      </c>
      <c r="I11" s="206"/>
    </row>
    <row r="12" spans="1:9" ht="29.25" customHeight="1" thickBot="1" x14ac:dyDescent="0.3">
      <c r="A12" s="189" t="s">
        <v>138</v>
      </c>
      <c r="B12" s="189" t="s">
        <v>139</v>
      </c>
      <c r="D12" s="55"/>
      <c r="E12" s="205">
        <v>8</v>
      </c>
      <c r="F12" s="201" t="s">
        <v>160</v>
      </c>
      <c r="G12" s="202">
        <v>42005</v>
      </c>
      <c r="H12" s="202">
        <v>42034</v>
      </c>
      <c r="I12" s="206"/>
    </row>
    <row r="13" spans="1:9" ht="29.25" customHeight="1" thickBot="1" x14ac:dyDescent="0.3">
      <c r="A13" s="189" t="s">
        <v>140</v>
      </c>
      <c r="B13" s="189" t="s">
        <v>141</v>
      </c>
      <c r="D13" s="55"/>
      <c r="E13" s="205">
        <v>9</v>
      </c>
      <c r="F13" s="201" t="s">
        <v>161</v>
      </c>
      <c r="G13" s="202">
        <v>42036</v>
      </c>
      <c r="H13" s="204" t="s">
        <v>166</v>
      </c>
      <c r="I13" s="206"/>
    </row>
    <row r="14" spans="1:9" ht="29.25" customHeight="1" thickBot="1" x14ac:dyDescent="0.3">
      <c r="A14" s="188" t="s">
        <v>113</v>
      </c>
      <c r="B14" s="188" t="s">
        <v>114</v>
      </c>
      <c r="D14" s="186"/>
      <c r="E14" s="205">
        <v>10</v>
      </c>
      <c r="F14" s="201" t="s">
        <v>162</v>
      </c>
      <c r="G14" s="350">
        <v>42064</v>
      </c>
      <c r="H14" s="351"/>
      <c r="I14" s="207"/>
    </row>
    <row r="15" spans="1:9" ht="29.25" customHeight="1" thickBot="1" x14ac:dyDescent="0.3">
      <c r="A15" s="188" t="s">
        <v>115</v>
      </c>
      <c r="B15" s="188" t="s">
        <v>116</v>
      </c>
      <c r="E15" s="205">
        <v>11</v>
      </c>
      <c r="F15" s="201" t="s">
        <v>163</v>
      </c>
      <c r="G15" s="352" t="s">
        <v>164</v>
      </c>
      <c r="H15" s="353"/>
      <c r="I15" s="203" t="s">
        <v>151</v>
      </c>
    </row>
    <row r="16" spans="1:9" ht="29.25" customHeight="1" thickBot="1" x14ac:dyDescent="0.3">
      <c r="A16" s="190" t="s">
        <v>117</v>
      </c>
      <c r="B16" s="188" t="s">
        <v>118</v>
      </c>
      <c r="E16" s="205">
        <v>12</v>
      </c>
      <c r="F16" s="201" t="s">
        <v>165</v>
      </c>
      <c r="G16" s="354" t="s">
        <v>164</v>
      </c>
      <c r="H16" s="355"/>
      <c r="I16" s="204" t="s">
        <v>152</v>
      </c>
    </row>
    <row r="17" spans="1:2" ht="29.25" customHeight="1" x14ac:dyDescent="0.25">
      <c r="A17" s="188" t="s">
        <v>119</v>
      </c>
      <c r="B17" s="188" t="s">
        <v>120</v>
      </c>
    </row>
    <row r="18" spans="1:2" ht="29.25" customHeight="1" x14ac:dyDescent="0.25">
      <c r="A18" s="188" t="s">
        <v>121</v>
      </c>
      <c r="B18" s="188" t="s">
        <v>122</v>
      </c>
    </row>
    <row r="19" spans="1:2" ht="29.25" customHeight="1" x14ac:dyDescent="0.25">
      <c r="A19" s="188" t="s">
        <v>123</v>
      </c>
      <c r="B19" s="188" t="s">
        <v>124</v>
      </c>
    </row>
  </sheetData>
  <mergeCells count="4">
    <mergeCell ref="G1:H2"/>
    <mergeCell ref="G14:H14"/>
    <mergeCell ref="G15:H15"/>
    <mergeCell ref="G16:H16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0"/>
  <sheetViews>
    <sheetView topLeftCell="A123" workbookViewId="0">
      <selection activeCell="H54" sqref="H54"/>
    </sheetView>
  </sheetViews>
  <sheetFormatPr defaultRowHeight="19.5" customHeight="1" x14ac:dyDescent="0.25"/>
  <cols>
    <col min="1" max="1" width="7" customWidth="1"/>
    <col min="2" max="2" width="15.7109375" customWidth="1"/>
    <col min="3" max="3" width="10.7109375"/>
    <col min="4" max="4" width="10.140625" customWidth="1"/>
    <col min="5" max="5" width="13" customWidth="1"/>
    <col min="6" max="6" width="10.7109375" customWidth="1"/>
    <col min="7" max="7" width="12.5703125" customWidth="1"/>
    <col min="8" max="12" width="10.7109375" customWidth="1"/>
    <col min="13" max="13" width="10.7109375" style="113" customWidth="1"/>
    <col min="14" max="16" width="10.7109375" customWidth="1"/>
    <col min="17" max="18" width="10.7109375" style="113" customWidth="1"/>
    <col min="19" max="22" width="10.7109375" customWidth="1"/>
    <col min="23" max="26" width="10.7109375" style="113" customWidth="1"/>
    <col min="27" max="28" width="9.140625" style="113" customWidth="1"/>
    <col min="29" max="32" width="9.140625" customWidth="1"/>
  </cols>
  <sheetData>
    <row r="1" spans="1:35" ht="19.5" customHeight="1" x14ac:dyDescent="0.3">
      <c r="A1" s="322" t="s">
        <v>3</v>
      </c>
      <c r="B1" s="322"/>
      <c r="C1" s="322"/>
      <c r="D1" s="322"/>
      <c r="E1" s="1"/>
      <c r="F1" s="1"/>
      <c r="G1" s="1"/>
      <c r="H1" s="2"/>
      <c r="I1" s="2"/>
      <c r="J1" s="2"/>
      <c r="K1" s="285" t="s">
        <v>10</v>
      </c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43"/>
      <c r="AE1" s="47"/>
      <c r="AF1" s="2"/>
      <c r="AG1" s="2"/>
      <c r="AH1" s="2"/>
      <c r="AI1" s="2"/>
    </row>
    <row r="2" spans="1:35" ht="19.5" customHeight="1" x14ac:dyDescent="0.3">
      <c r="A2" s="322" t="s">
        <v>4</v>
      </c>
      <c r="B2" s="322"/>
      <c r="C2" s="322"/>
      <c r="D2" s="322"/>
      <c r="E2" s="1"/>
      <c r="F2" s="1"/>
      <c r="G2" s="1"/>
      <c r="H2" s="2"/>
      <c r="I2" s="2"/>
      <c r="J2" s="2"/>
      <c r="K2" s="323" t="s">
        <v>11</v>
      </c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44"/>
      <c r="AE2" s="48"/>
      <c r="AF2" s="2"/>
      <c r="AG2" s="2"/>
      <c r="AH2" s="2"/>
      <c r="AI2" s="2"/>
    </row>
    <row r="3" spans="1:35" ht="19.5" customHeight="1" x14ac:dyDescent="0.3">
      <c r="A3" s="324" t="s">
        <v>5</v>
      </c>
      <c r="B3" s="324"/>
      <c r="C3" s="324"/>
      <c r="D3" s="324"/>
      <c r="E3" s="2"/>
      <c r="F3" s="2"/>
      <c r="G3" s="2"/>
      <c r="H3" s="2"/>
      <c r="I3" s="2"/>
      <c r="J3" s="2"/>
      <c r="K3" s="2"/>
      <c r="L3" s="2"/>
      <c r="M3" s="107"/>
      <c r="N3" s="2"/>
      <c r="O3" s="2"/>
      <c r="P3" s="2"/>
      <c r="Q3" s="107"/>
      <c r="R3" s="107"/>
      <c r="S3" s="2"/>
      <c r="T3" s="2"/>
      <c r="U3" s="2"/>
      <c r="V3" s="2"/>
      <c r="W3" s="116"/>
      <c r="X3" s="116"/>
      <c r="Y3" s="116"/>
      <c r="Z3" s="107"/>
      <c r="AA3" s="107"/>
      <c r="AB3" s="107"/>
      <c r="AC3" s="2"/>
      <c r="AD3" s="2"/>
      <c r="AE3" s="2"/>
      <c r="AF3" s="2"/>
      <c r="AG3" s="2"/>
      <c r="AH3" s="2"/>
      <c r="AI3" s="2"/>
    </row>
    <row r="4" spans="1:35" ht="19.5" customHeight="1" x14ac:dyDescent="0.3">
      <c r="A4" s="40"/>
      <c r="B4" s="40"/>
      <c r="C4" s="40"/>
      <c r="D4" s="322" t="s">
        <v>61</v>
      </c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41"/>
      <c r="AE4" s="46"/>
      <c r="AF4" s="2"/>
      <c r="AG4" s="2"/>
      <c r="AH4" s="2"/>
      <c r="AI4" s="2"/>
    </row>
    <row r="5" spans="1:35" ht="19.5" customHeight="1" x14ac:dyDescent="0.3">
      <c r="A5" s="40"/>
      <c r="B5" s="40"/>
      <c r="C5" s="40"/>
      <c r="D5" s="331" t="s">
        <v>63</v>
      </c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42"/>
      <c r="AE5" s="49"/>
      <c r="AF5" s="2"/>
      <c r="AG5" s="2"/>
      <c r="AH5" s="2"/>
      <c r="AI5" s="2"/>
    </row>
    <row r="6" spans="1:35" ht="19.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07"/>
      <c r="N6" s="2"/>
      <c r="O6" s="2"/>
      <c r="P6" s="2"/>
      <c r="Q6" s="107"/>
      <c r="R6" s="107"/>
      <c r="S6" s="2"/>
      <c r="T6" s="2"/>
      <c r="U6" s="2"/>
      <c r="V6" s="2"/>
      <c r="W6" s="107"/>
      <c r="X6" s="107"/>
      <c r="Y6" s="107"/>
      <c r="Z6" s="107"/>
      <c r="AA6" s="107"/>
      <c r="AB6" s="107"/>
      <c r="AC6" s="2"/>
      <c r="AD6" s="2"/>
      <c r="AE6" s="2"/>
      <c r="AF6" s="2"/>
      <c r="AG6" s="2"/>
      <c r="AH6" s="2"/>
      <c r="AI6" s="2"/>
    </row>
    <row r="7" spans="1:35" ht="22.5" customHeight="1" x14ac:dyDescent="0.3">
      <c r="A7" s="342" t="s">
        <v>60</v>
      </c>
      <c r="B7" s="373" t="s">
        <v>57</v>
      </c>
      <c r="C7" s="375"/>
      <c r="D7" s="342" t="s">
        <v>8</v>
      </c>
      <c r="E7" s="382" t="s">
        <v>66</v>
      </c>
      <c r="F7" s="382"/>
      <c r="G7" s="382"/>
      <c r="H7" s="382"/>
      <c r="I7" s="382"/>
      <c r="J7" s="382"/>
      <c r="K7" s="382"/>
      <c r="L7" s="382"/>
      <c r="M7" s="382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/>
      <c r="Z7" s="382"/>
      <c r="AA7" s="382"/>
      <c r="AB7" s="382"/>
      <c r="AC7" s="382"/>
      <c r="AD7" s="382"/>
      <c r="AE7" s="382"/>
      <c r="AF7" s="382"/>
      <c r="AG7" s="382"/>
      <c r="AH7" s="382"/>
      <c r="AI7" s="383"/>
    </row>
    <row r="8" spans="1:35" ht="19.5" customHeight="1" x14ac:dyDescent="0.25">
      <c r="A8" s="343"/>
      <c r="B8" s="376"/>
      <c r="C8" s="378"/>
      <c r="D8" s="343"/>
      <c r="E8" s="373" t="s">
        <v>12</v>
      </c>
      <c r="F8" s="374"/>
      <c r="G8" s="375"/>
      <c r="H8" s="373" t="s">
        <v>39</v>
      </c>
      <c r="I8" s="374"/>
      <c r="J8" s="375"/>
      <c r="K8" s="373" t="s">
        <v>93</v>
      </c>
      <c r="L8" s="374"/>
      <c r="M8" s="375"/>
      <c r="N8" s="373" t="s">
        <v>72</v>
      </c>
      <c r="O8" s="374"/>
      <c r="P8" s="375"/>
      <c r="Q8" s="373" t="s">
        <v>41</v>
      </c>
      <c r="R8" s="374"/>
      <c r="S8" s="375"/>
      <c r="T8" s="310" t="s">
        <v>6</v>
      </c>
      <c r="U8" s="311"/>
      <c r="V8" s="384"/>
      <c r="W8" s="387" t="s">
        <v>48</v>
      </c>
      <c r="X8" s="388"/>
      <c r="Y8" s="389"/>
      <c r="Z8" s="310" t="s">
        <v>42</v>
      </c>
      <c r="AA8" s="311"/>
      <c r="AB8" s="384"/>
      <c r="AC8" s="373" t="s">
        <v>7</v>
      </c>
      <c r="AD8" s="374"/>
      <c r="AE8" s="375"/>
      <c r="AF8" s="373" t="s">
        <v>43</v>
      </c>
      <c r="AG8" s="374"/>
      <c r="AH8" s="375"/>
      <c r="AI8" s="342" t="s">
        <v>9</v>
      </c>
    </row>
    <row r="9" spans="1:35" ht="19.5" customHeight="1" x14ac:dyDescent="0.25">
      <c r="A9" s="343"/>
      <c r="B9" s="376"/>
      <c r="C9" s="378"/>
      <c r="D9" s="343"/>
      <c r="E9" s="376"/>
      <c r="F9" s="377"/>
      <c r="G9" s="378"/>
      <c r="H9" s="376"/>
      <c r="I9" s="377"/>
      <c r="J9" s="378"/>
      <c r="K9" s="376"/>
      <c r="L9" s="377"/>
      <c r="M9" s="378"/>
      <c r="N9" s="376"/>
      <c r="O9" s="377"/>
      <c r="P9" s="378"/>
      <c r="Q9" s="376"/>
      <c r="R9" s="377"/>
      <c r="S9" s="378"/>
      <c r="T9" s="312"/>
      <c r="U9" s="313"/>
      <c r="V9" s="385"/>
      <c r="W9" s="390"/>
      <c r="X9" s="391"/>
      <c r="Y9" s="392"/>
      <c r="Z9" s="312"/>
      <c r="AA9" s="313"/>
      <c r="AB9" s="385"/>
      <c r="AC9" s="376"/>
      <c r="AD9" s="377"/>
      <c r="AE9" s="378"/>
      <c r="AF9" s="376"/>
      <c r="AG9" s="377"/>
      <c r="AH9" s="378"/>
      <c r="AI9" s="343"/>
    </row>
    <row r="10" spans="1:35" ht="19.5" customHeight="1" x14ac:dyDescent="0.25">
      <c r="A10" s="343"/>
      <c r="B10" s="376"/>
      <c r="C10" s="378"/>
      <c r="D10" s="343"/>
      <c r="E10" s="379"/>
      <c r="F10" s="380"/>
      <c r="G10" s="381"/>
      <c r="H10" s="379"/>
      <c r="I10" s="380"/>
      <c r="J10" s="381"/>
      <c r="K10" s="379"/>
      <c r="L10" s="380"/>
      <c r="M10" s="381"/>
      <c r="N10" s="379"/>
      <c r="O10" s="380"/>
      <c r="P10" s="381"/>
      <c r="Q10" s="379"/>
      <c r="R10" s="380"/>
      <c r="S10" s="381"/>
      <c r="T10" s="314"/>
      <c r="U10" s="315"/>
      <c r="V10" s="386"/>
      <c r="W10" s="393"/>
      <c r="X10" s="394"/>
      <c r="Y10" s="395"/>
      <c r="Z10" s="314"/>
      <c r="AA10" s="315"/>
      <c r="AB10" s="386"/>
      <c r="AC10" s="379"/>
      <c r="AD10" s="380"/>
      <c r="AE10" s="381"/>
      <c r="AF10" s="379"/>
      <c r="AG10" s="380"/>
      <c r="AH10" s="381"/>
      <c r="AI10" s="344"/>
    </row>
    <row r="11" spans="1:35" ht="36.75" customHeight="1" x14ac:dyDescent="0.25">
      <c r="A11" s="344"/>
      <c r="B11" s="379"/>
      <c r="C11" s="381"/>
      <c r="D11" s="344"/>
      <c r="E11" s="51" t="s">
        <v>58</v>
      </c>
      <c r="F11" s="50" t="s">
        <v>59</v>
      </c>
      <c r="G11" s="50" t="s">
        <v>62</v>
      </c>
      <c r="H11" s="51" t="s">
        <v>58</v>
      </c>
      <c r="I11" s="50" t="s">
        <v>59</v>
      </c>
      <c r="J11" s="50" t="s">
        <v>62</v>
      </c>
      <c r="K11" s="51" t="s">
        <v>58</v>
      </c>
      <c r="L11" s="50" t="s">
        <v>59</v>
      </c>
      <c r="M11" s="139" t="s">
        <v>62</v>
      </c>
      <c r="N11" s="51" t="s">
        <v>58</v>
      </c>
      <c r="O11" s="50" t="s">
        <v>59</v>
      </c>
      <c r="P11" s="50" t="s">
        <v>62</v>
      </c>
      <c r="Q11" s="138" t="s">
        <v>58</v>
      </c>
      <c r="R11" s="232" t="s">
        <v>59</v>
      </c>
      <c r="S11" s="50" t="s">
        <v>62</v>
      </c>
      <c r="T11" s="138" t="s">
        <v>58</v>
      </c>
      <c r="U11" s="139" t="s">
        <v>59</v>
      </c>
      <c r="V11" s="139" t="s">
        <v>62</v>
      </c>
      <c r="W11" s="138" t="s">
        <v>58</v>
      </c>
      <c r="X11" s="139" t="s">
        <v>59</v>
      </c>
      <c r="Y11" s="139" t="s">
        <v>62</v>
      </c>
      <c r="Z11" s="138" t="s">
        <v>58</v>
      </c>
      <c r="AA11" s="232" t="s">
        <v>59</v>
      </c>
      <c r="AB11" s="232" t="s">
        <v>62</v>
      </c>
      <c r="AC11" s="138" t="s">
        <v>58</v>
      </c>
      <c r="AD11" s="139" t="s">
        <v>59</v>
      </c>
      <c r="AE11" s="139" t="s">
        <v>62</v>
      </c>
      <c r="AF11" s="138" t="s">
        <v>58</v>
      </c>
      <c r="AG11" s="139" t="s">
        <v>59</v>
      </c>
      <c r="AH11" s="139" t="s">
        <v>62</v>
      </c>
      <c r="AI11" s="51"/>
    </row>
    <row r="12" spans="1:35" s="113" customFormat="1" ht="19.5" customHeight="1" x14ac:dyDescent="0.3">
      <c r="A12" s="60">
        <v>1</v>
      </c>
      <c r="B12" s="105" t="s">
        <v>75</v>
      </c>
      <c r="C12" s="114" t="s">
        <v>37</v>
      </c>
      <c r="D12" s="110">
        <v>1992</v>
      </c>
      <c r="E12" s="144">
        <v>4.45</v>
      </c>
      <c r="F12" s="136">
        <v>4.12</v>
      </c>
      <c r="G12" s="59">
        <f>F12-E12</f>
        <v>-0.33000000000000007</v>
      </c>
      <c r="H12" s="60">
        <v>60</v>
      </c>
      <c r="I12" s="60">
        <v>67</v>
      </c>
      <c r="J12" s="60">
        <f>I12-H12</f>
        <v>7</v>
      </c>
      <c r="K12" s="59">
        <v>7.51</v>
      </c>
      <c r="L12" s="59">
        <v>8.17</v>
      </c>
      <c r="M12" s="59">
        <f>L12-K12</f>
        <v>0.66000000000000014</v>
      </c>
      <c r="N12" s="60">
        <v>255</v>
      </c>
      <c r="O12" s="60">
        <v>274</v>
      </c>
      <c r="P12" s="60">
        <f>O12-N12</f>
        <v>19</v>
      </c>
      <c r="Q12" s="60">
        <v>2875</v>
      </c>
      <c r="R12" s="60">
        <v>2962</v>
      </c>
      <c r="S12" s="60">
        <f>R12-Q12</f>
        <v>87</v>
      </c>
      <c r="T12" s="59">
        <v>19.5</v>
      </c>
      <c r="U12" s="59">
        <v>19.21</v>
      </c>
      <c r="V12" s="59">
        <f>U12-T12</f>
        <v>-0.28999999999999915</v>
      </c>
      <c r="W12" s="101">
        <v>8.35</v>
      </c>
      <c r="X12" s="101">
        <v>8.11</v>
      </c>
      <c r="Y12" s="101">
        <f>X12-W12</f>
        <v>-0.24000000000000021</v>
      </c>
      <c r="Z12" s="60">
        <v>16</v>
      </c>
      <c r="AA12" s="234">
        <v>22</v>
      </c>
      <c r="AB12" s="60">
        <f>AA12-Z12</f>
        <v>6</v>
      </c>
      <c r="AC12" s="59">
        <v>5.9</v>
      </c>
      <c r="AD12" s="59">
        <v>5.8</v>
      </c>
      <c r="AE12" s="59">
        <f>AD12-AC12</f>
        <v>-0.10000000000000053</v>
      </c>
      <c r="AF12" s="102">
        <v>57</v>
      </c>
      <c r="AG12" s="112">
        <v>69.099999999999994</v>
      </c>
      <c r="AH12" s="112">
        <f>AG12-AF12</f>
        <v>12.099999999999994</v>
      </c>
      <c r="AI12" s="106"/>
    </row>
    <row r="13" spans="1:35" s="113" customFormat="1" ht="19.5" customHeight="1" x14ac:dyDescent="0.3">
      <c r="A13" s="60">
        <v>2</v>
      </c>
      <c r="B13" s="96" t="s">
        <v>13</v>
      </c>
      <c r="C13" s="97" t="s">
        <v>14</v>
      </c>
      <c r="D13" s="110">
        <v>1991</v>
      </c>
      <c r="E13" s="233">
        <v>4.4800000000000004</v>
      </c>
      <c r="F13" s="101">
        <v>4.1900000000000004</v>
      </c>
      <c r="G13" s="59">
        <f t="shared" ref="G13:G27" si="0">F13-E13</f>
        <v>-0.29000000000000004</v>
      </c>
      <c r="H13" s="60">
        <v>68</v>
      </c>
      <c r="I13" s="60">
        <v>72</v>
      </c>
      <c r="J13" s="60">
        <f t="shared" ref="J13:J27" si="1">I13-H13</f>
        <v>4</v>
      </c>
      <c r="K13" s="59">
        <v>8.0500000000000007</v>
      </c>
      <c r="L13" s="59">
        <v>8.89</v>
      </c>
      <c r="M13" s="59">
        <f t="shared" ref="M13:M27" si="2">L13-K13</f>
        <v>0.83999999999999986</v>
      </c>
      <c r="N13" s="60">
        <v>261</v>
      </c>
      <c r="O13" s="60">
        <v>275</v>
      </c>
      <c r="P13" s="60">
        <f t="shared" ref="P13:P27" si="3">O13-N13</f>
        <v>14</v>
      </c>
      <c r="Q13" s="60">
        <v>2833</v>
      </c>
      <c r="R13" s="60">
        <v>2923</v>
      </c>
      <c r="S13" s="60">
        <f t="shared" ref="S13:S27" si="4">R13-Q13</f>
        <v>90</v>
      </c>
      <c r="T13" s="59">
        <v>21.85</v>
      </c>
      <c r="U13" s="59">
        <v>21.25</v>
      </c>
      <c r="V13" s="59">
        <f t="shared" ref="V13:V27" si="5">U13-T13</f>
        <v>-0.60000000000000142</v>
      </c>
      <c r="W13" s="101">
        <v>8.25</v>
      </c>
      <c r="X13" s="101">
        <v>8</v>
      </c>
      <c r="Y13" s="101">
        <f t="shared" ref="Y13:Y27" si="6">X13-W13</f>
        <v>-0.25</v>
      </c>
      <c r="Z13" s="60">
        <v>16</v>
      </c>
      <c r="AA13" s="234">
        <v>23</v>
      </c>
      <c r="AB13" s="60">
        <f t="shared" ref="AB13:AB27" si="7">AA13-Z13</f>
        <v>7</v>
      </c>
      <c r="AC13" s="59">
        <v>7.55</v>
      </c>
      <c r="AD13" s="59">
        <v>7.09</v>
      </c>
      <c r="AE13" s="59">
        <f t="shared" ref="AE13:AE27" si="8">AD13-AC13</f>
        <v>-0.45999999999999996</v>
      </c>
      <c r="AF13" s="102">
        <v>49</v>
      </c>
      <c r="AG13" s="112">
        <v>57.3</v>
      </c>
      <c r="AH13" s="112">
        <f t="shared" ref="AH13:AH27" si="9">AG13-AF13</f>
        <v>8.2999999999999972</v>
      </c>
      <c r="AI13" s="106"/>
    </row>
    <row r="14" spans="1:35" s="113" customFormat="1" ht="19.5" customHeight="1" x14ac:dyDescent="0.3">
      <c r="A14" s="60">
        <v>3</v>
      </c>
      <c r="B14" s="96" t="s">
        <v>15</v>
      </c>
      <c r="C14" s="97" t="s">
        <v>14</v>
      </c>
      <c r="D14" s="110">
        <v>1993</v>
      </c>
      <c r="E14" s="144">
        <v>4.67</v>
      </c>
      <c r="F14" s="136">
        <v>4.33</v>
      </c>
      <c r="G14" s="59">
        <f t="shared" si="0"/>
        <v>-0.33999999999999986</v>
      </c>
      <c r="H14" s="60">
        <v>59</v>
      </c>
      <c r="I14" s="60">
        <v>64</v>
      </c>
      <c r="J14" s="60">
        <f t="shared" si="1"/>
        <v>5</v>
      </c>
      <c r="K14" s="59">
        <v>7.59</v>
      </c>
      <c r="L14" s="59">
        <v>8.31</v>
      </c>
      <c r="M14" s="59">
        <f t="shared" si="2"/>
        <v>0.72000000000000064</v>
      </c>
      <c r="N14" s="60">
        <v>268</v>
      </c>
      <c r="O14" s="60">
        <v>286</v>
      </c>
      <c r="P14" s="60">
        <f t="shared" si="3"/>
        <v>18</v>
      </c>
      <c r="Q14" s="60">
        <v>2890</v>
      </c>
      <c r="R14" s="60">
        <v>2965</v>
      </c>
      <c r="S14" s="60">
        <f t="shared" si="4"/>
        <v>75</v>
      </c>
      <c r="T14" s="59">
        <v>22.9</v>
      </c>
      <c r="U14" s="59">
        <v>21.5</v>
      </c>
      <c r="V14" s="59">
        <f t="shared" si="5"/>
        <v>-1.3999999999999986</v>
      </c>
      <c r="W14" s="101">
        <v>9.0500000000000007</v>
      </c>
      <c r="X14" s="101">
        <v>8.6</v>
      </c>
      <c r="Y14" s="101">
        <f t="shared" si="6"/>
        <v>-0.45000000000000107</v>
      </c>
      <c r="Z14" s="60">
        <v>16</v>
      </c>
      <c r="AA14" s="234">
        <v>22</v>
      </c>
      <c r="AB14" s="60">
        <f t="shared" si="7"/>
        <v>6</v>
      </c>
      <c r="AC14" s="59">
        <v>7.62</v>
      </c>
      <c r="AD14" s="59">
        <v>7.05</v>
      </c>
      <c r="AE14" s="59">
        <f t="shared" si="8"/>
        <v>-0.57000000000000028</v>
      </c>
      <c r="AF14" s="102">
        <v>51</v>
      </c>
      <c r="AG14" s="112">
        <v>62.4</v>
      </c>
      <c r="AH14" s="112">
        <f t="shared" si="9"/>
        <v>11.399999999999999</v>
      </c>
      <c r="AI14" s="106"/>
    </row>
    <row r="15" spans="1:35" s="113" customFormat="1" ht="19.5" customHeight="1" x14ac:dyDescent="0.3">
      <c r="A15" s="60">
        <v>4</v>
      </c>
      <c r="B15" s="96" t="s">
        <v>16</v>
      </c>
      <c r="C15" s="97" t="s">
        <v>17</v>
      </c>
      <c r="D15" s="110">
        <v>1990</v>
      </c>
      <c r="E15" s="144">
        <v>4.3899999999999997</v>
      </c>
      <c r="F15" s="136">
        <v>4.12</v>
      </c>
      <c r="G15" s="59">
        <f t="shared" si="0"/>
        <v>-0.26999999999999957</v>
      </c>
      <c r="H15" s="60">
        <v>60</v>
      </c>
      <c r="I15" s="60">
        <v>67</v>
      </c>
      <c r="J15" s="60">
        <f t="shared" si="1"/>
        <v>7</v>
      </c>
      <c r="K15" s="59">
        <v>7.81</v>
      </c>
      <c r="L15" s="59">
        <v>8.4499999999999993</v>
      </c>
      <c r="M15" s="59">
        <f t="shared" si="2"/>
        <v>0.63999999999999968</v>
      </c>
      <c r="N15" s="60">
        <v>265</v>
      </c>
      <c r="O15" s="60">
        <v>282</v>
      </c>
      <c r="P15" s="60">
        <f t="shared" si="3"/>
        <v>17</v>
      </c>
      <c r="Q15" s="60">
        <v>2899</v>
      </c>
      <c r="R15" s="60">
        <v>2991</v>
      </c>
      <c r="S15" s="60">
        <f t="shared" si="4"/>
        <v>92</v>
      </c>
      <c r="T15" s="59">
        <v>20.7</v>
      </c>
      <c r="U15" s="59">
        <v>19.649999999999999</v>
      </c>
      <c r="V15" s="59">
        <f t="shared" si="5"/>
        <v>-1.0500000000000007</v>
      </c>
      <c r="W15" s="101">
        <v>8.9</v>
      </c>
      <c r="X15" s="101">
        <v>8.58</v>
      </c>
      <c r="Y15" s="101">
        <f t="shared" si="6"/>
        <v>-0.32000000000000028</v>
      </c>
      <c r="Z15" s="60">
        <v>18</v>
      </c>
      <c r="AA15" s="234">
        <v>25</v>
      </c>
      <c r="AB15" s="60">
        <f t="shared" si="7"/>
        <v>7</v>
      </c>
      <c r="AC15" s="59">
        <v>7.3</v>
      </c>
      <c r="AD15" s="59">
        <v>6.82</v>
      </c>
      <c r="AE15" s="59">
        <f t="shared" si="8"/>
        <v>-0.47999999999999954</v>
      </c>
      <c r="AF15" s="102">
        <v>66</v>
      </c>
      <c r="AG15" s="112">
        <v>76.099999999999994</v>
      </c>
      <c r="AH15" s="112">
        <f t="shared" si="9"/>
        <v>10.099999999999994</v>
      </c>
      <c r="AI15" s="106"/>
    </row>
    <row r="16" spans="1:35" s="113" customFormat="1" ht="19.5" customHeight="1" x14ac:dyDescent="0.3">
      <c r="A16" s="60">
        <v>5</v>
      </c>
      <c r="B16" s="96" t="s">
        <v>18</v>
      </c>
      <c r="C16" s="97" t="s">
        <v>19</v>
      </c>
      <c r="D16" s="110">
        <v>1994</v>
      </c>
      <c r="E16" s="143">
        <v>4.45</v>
      </c>
      <c r="F16" s="101">
        <v>4.16</v>
      </c>
      <c r="G16" s="59">
        <f t="shared" si="0"/>
        <v>-0.29000000000000004</v>
      </c>
      <c r="H16" s="60">
        <v>62</v>
      </c>
      <c r="I16" s="60">
        <v>69</v>
      </c>
      <c r="J16" s="60">
        <f t="shared" si="1"/>
        <v>7</v>
      </c>
      <c r="K16" s="59">
        <v>7.56</v>
      </c>
      <c r="L16" s="59">
        <v>8.2100000000000009</v>
      </c>
      <c r="M16" s="59">
        <f t="shared" si="2"/>
        <v>0.65000000000000124</v>
      </c>
      <c r="N16" s="60">
        <v>261</v>
      </c>
      <c r="O16" s="60">
        <v>276</v>
      </c>
      <c r="P16" s="60">
        <f t="shared" si="3"/>
        <v>15</v>
      </c>
      <c r="Q16" s="60">
        <v>2870</v>
      </c>
      <c r="R16" s="60">
        <v>2960</v>
      </c>
      <c r="S16" s="60">
        <f t="shared" si="4"/>
        <v>90</v>
      </c>
      <c r="T16" s="59">
        <v>21.35</v>
      </c>
      <c r="U16" s="59">
        <v>21.1</v>
      </c>
      <c r="V16" s="59">
        <f t="shared" si="5"/>
        <v>-0.25</v>
      </c>
      <c r="W16" s="101">
        <v>8.6</v>
      </c>
      <c r="X16" s="101">
        <v>8.4700000000000006</v>
      </c>
      <c r="Y16" s="101">
        <f t="shared" si="6"/>
        <v>-0.12999999999999901</v>
      </c>
      <c r="Z16" s="60">
        <v>18</v>
      </c>
      <c r="AA16" s="234">
        <v>25</v>
      </c>
      <c r="AB16" s="60">
        <f t="shared" si="7"/>
        <v>7</v>
      </c>
      <c r="AC16" s="59">
        <v>7.89</v>
      </c>
      <c r="AD16" s="59">
        <v>7.07</v>
      </c>
      <c r="AE16" s="59">
        <f t="shared" si="8"/>
        <v>-0.8199999999999994</v>
      </c>
      <c r="AF16" s="102">
        <v>64</v>
      </c>
      <c r="AG16" s="112">
        <v>70.099999999999994</v>
      </c>
      <c r="AH16" s="112">
        <f t="shared" si="9"/>
        <v>6.0999999999999943</v>
      </c>
      <c r="AI16" s="106"/>
    </row>
    <row r="17" spans="1:37" s="152" customFormat="1" ht="19.5" customHeight="1" x14ac:dyDescent="0.3">
      <c r="A17" s="111">
        <v>6</v>
      </c>
      <c r="B17" s="147" t="s">
        <v>21</v>
      </c>
      <c r="C17" s="148" t="s">
        <v>20</v>
      </c>
      <c r="D17" s="149">
        <v>1992</v>
      </c>
      <c r="E17" s="150">
        <v>4.43</v>
      </c>
      <c r="F17" s="136">
        <v>4.17</v>
      </c>
      <c r="G17" s="101">
        <f t="shared" si="0"/>
        <v>-0.25999999999999979</v>
      </c>
      <c r="H17" s="111">
        <v>55</v>
      </c>
      <c r="I17" s="111">
        <v>65</v>
      </c>
      <c r="J17" s="111">
        <f t="shared" si="1"/>
        <v>10</v>
      </c>
      <c r="K17" s="101">
        <v>7.8230000000000004</v>
      </c>
      <c r="L17" s="101">
        <v>8.4499999999999993</v>
      </c>
      <c r="M17" s="101">
        <f t="shared" si="2"/>
        <v>0.62699999999999889</v>
      </c>
      <c r="N17" s="111">
        <v>275</v>
      </c>
      <c r="O17" s="111">
        <v>308</v>
      </c>
      <c r="P17" s="111">
        <f t="shared" si="3"/>
        <v>33</v>
      </c>
      <c r="Q17" s="111">
        <v>2863</v>
      </c>
      <c r="R17" s="111">
        <v>2939</v>
      </c>
      <c r="S17" s="111">
        <f t="shared" si="4"/>
        <v>76</v>
      </c>
      <c r="T17" s="101">
        <v>22.7</v>
      </c>
      <c r="U17" s="101">
        <v>21.58</v>
      </c>
      <c r="V17" s="101">
        <f t="shared" si="5"/>
        <v>-1.120000000000001</v>
      </c>
      <c r="W17" s="101">
        <v>9.1</v>
      </c>
      <c r="X17" s="101">
        <v>8.6199999999999992</v>
      </c>
      <c r="Y17" s="101">
        <f t="shared" si="6"/>
        <v>-0.48000000000000043</v>
      </c>
      <c r="Z17" s="111">
        <v>16</v>
      </c>
      <c r="AA17" s="236">
        <v>22</v>
      </c>
      <c r="AB17" s="111">
        <f t="shared" si="7"/>
        <v>6</v>
      </c>
      <c r="AC17" s="101">
        <v>6.26</v>
      </c>
      <c r="AD17" s="101">
        <v>6.08</v>
      </c>
      <c r="AE17" s="101">
        <f t="shared" si="8"/>
        <v>-0.17999999999999972</v>
      </c>
      <c r="AF17" s="145">
        <v>57.4</v>
      </c>
      <c r="AG17" s="146">
        <v>72.099999999999994</v>
      </c>
      <c r="AH17" s="146">
        <f t="shared" si="9"/>
        <v>14.699999999999996</v>
      </c>
      <c r="AI17" s="151"/>
    </row>
    <row r="18" spans="1:37" s="113" customFormat="1" ht="19.5" customHeight="1" x14ac:dyDescent="0.3">
      <c r="A18" s="60">
        <v>7</v>
      </c>
      <c r="B18" s="96" t="s">
        <v>22</v>
      </c>
      <c r="C18" s="97" t="s">
        <v>23</v>
      </c>
      <c r="D18" s="110">
        <v>1993</v>
      </c>
      <c r="E18" s="144">
        <v>4.53</v>
      </c>
      <c r="F18" s="136">
        <v>4.26</v>
      </c>
      <c r="G18" s="59">
        <f t="shared" si="0"/>
        <v>-0.27000000000000046</v>
      </c>
      <c r="H18" s="60">
        <v>55</v>
      </c>
      <c r="I18" s="60">
        <v>65</v>
      </c>
      <c r="J18" s="60">
        <f t="shared" si="1"/>
        <v>10</v>
      </c>
      <c r="K18" s="59">
        <v>8.06</v>
      </c>
      <c r="L18" s="59">
        <v>8.76</v>
      </c>
      <c r="M18" s="59">
        <f t="shared" si="2"/>
        <v>0.69999999999999929</v>
      </c>
      <c r="N18" s="60">
        <v>270</v>
      </c>
      <c r="O18" s="60">
        <v>289</v>
      </c>
      <c r="P18" s="60">
        <f t="shared" si="3"/>
        <v>19</v>
      </c>
      <c r="Q18" s="60">
        <v>2895</v>
      </c>
      <c r="R18" s="60">
        <v>2966</v>
      </c>
      <c r="S18" s="60">
        <f t="shared" si="4"/>
        <v>71</v>
      </c>
      <c r="T18" s="59">
        <v>23.3</v>
      </c>
      <c r="U18" s="59">
        <v>22.15</v>
      </c>
      <c r="V18" s="59">
        <f t="shared" si="5"/>
        <v>-1.1500000000000021</v>
      </c>
      <c r="W18" s="101">
        <v>8.58</v>
      </c>
      <c r="X18" s="101">
        <v>8.1</v>
      </c>
      <c r="Y18" s="101">
        <f t="shared" si="6"/>
        <v>-0.48000000000000043</v>
      </c>
      <c r="Z18" s="60">
        <v>17</v>
      </c>
      <c r="AA18" s="234">
        <v>24</v>
      </c>
      <c r="AB18" s="60">
        <f t="shared" si="7"/>
        <v>7</v>
      </c>
      <c r="AC18" s="59">
        <v>7.55</v>
      </c>
      <c r="AD18" s="59">
        <v>6.83</v>
      </c>
      <c r="AE18" s="59">
        <f t="shared" si="8"/>
        <v>-0.71999999999999975</v>
      </c>
      <c r="AF18" s="102">
        <v>57</v>
      </c>
      <c r="AG18" s="112">
        <v>66.2</v>
      </c>
      <c r="AH18" s="112">
        <f t="shared" si="9"/>
        <v>9.2000000000000028</v>
      </c>
      <c r="AI18" s="106"/>
    </row>
    <row r="19" spans="1:37" s="113" customFormat="1" ht="19.5" customHeight="1" x14ac:dyDescent="0.3">
      <c r="A19" s="60">
        <v>8</v>
      </c>
      <c r="B19" s="96" t="s">
        <v>24</v>
      </c>
      <c r="C19" s="97" t="s">
        <v>25</v>
      </c>
      <c r="D19" s="110">
        <v>1994</v>
      </c>
      <c r="E19" s="143">
        <v>4.75</v>
      </c>
      <c r="F19" s="136">
        <v>4.5199999999999996</v>
      </c>
      <c r="G19" s="59">
        <f t="shared" si="0"/>
        <v>-0.23000000000000043</v>
      </c>
      <c r="H19" s="60">
        <v>60</v>
      </c>
      <c r="I19" s="60">
        <v>67</v>
      </c>
      <c r="J19" s="60">
        <f t="shared" si="1"/>
        <v>7</v>
      </c>
      <c r="K19" s="59">
        <v>7.79</v>
      </c>
      <c r="L19" s="59">
        <v>8.6199999999999992</v>
      </c>
      <c r="M19" s="59">
        <f t="shared" si="2"/>
        <v>0.82999999999999918</v>
      </c>
      <c r="N19" s="60">
        <v>280</v>
      </c>
      <c r="O19" s="60">
        <v>302</v>
      </c>
      <c r="P19" s="60">
        <f t="shared" si="3"/>
        <v>22</v>
      </c>
      <c r="Q19" s="60">
        <v>2910</v>
      </c>
      <c r="R19" s="60">
        <v>2995</v>
      </c>
      <c r="S19" s="60">
        <f t="shared" si="4"/>
        <v>85</v>
      </c>
      <c r="T19" s="59">
        <v>23.45</v>
      </c>
      <c r="U19" s="59">
        <v>22.24</v>
      </c>
      <c r="V19" s="59">
        <f t="shared" si="5"/>
        <v>-1.2100000000000009</v>
      </c>
      <c r="W19" s="101">
        <v>9.25</v>
      </c>
      <c r="X19" s="101">
        <v>9.0500000000000007</v>
      </c>
      <c r="Y19" s="101">
        <f t="shared" si="6"/>
        <v>-0.19999999999999929</v>
      </c>
      <c r="Z19" s="60">
        <v>18</v>
      </c>
      <c r="AA19" s="234">
        <v>24.5</v>
      </c>
      <c r="AB19" s="60">
        <f t="shared" si="7"/>
        <v>6.5</v>
      </c>
      <c r="AC19" s="59">
        <v>7.56</v>
      </c>
      <c r="AD19" s="59">
        <v>6.34</v>
      </c>
      <c r="AE19" s="59">
        <f t="shared" si="8"/>
        <v>-1.2199999999999998</v>
      </c>
      <c r="AF19" s="102">
        <v>58</v>
      </c>
      <c r="AG19" s="112">
        <v>64.3</v>
      </c>
      <c r="AH19" s="112">
        <f t="shared" si="9"/>
        <v>6.2999999999999972</v>
      </c>
      <c r="AI19" s="106"/>
    </row>
    <row r="20" spans="1:37" s="113" customFormat="1" ht="19.5" customHeight="1" x14ac:dyDescent="0.3">
      <c r="A20" s="60">
        <v>9</v>
      </c>
      <c r="B20" s="96" t="s">
        <v>27</v>
      </c>
      <c r="C20" s="97" t="s">
        <v>26</v>
      </c>
      <c r="D20" s="110">
        <v>1992</v>
      </c>
      <c r="E20" s="153">
        <v>4.3499999999999996</v>
      </c>
      <c r="F20" s="136">
        <v>4.03</v>
      </c>
      <c r="G20" s="59">
        <f t="shared" si="0"/>
        <v>-0.3199999999999994</v>
      </c>
      <c r="H20" s="60">
        <v>64</v>
      </c>
      <c r="I20" s="60">
        <v>70</v>
      </c>
      <c r="J20" s="60">
        <f t="shared" si="1"/>
        <v>6</v>
      </c>
      <c r="K20" s="59">
        <v>7.91</v>
      </c>
      <c r="L20" s="59">
        <v>8.68</v>
      </c>
      <c r="M20" s="59">
        <f t="shared" si="2"/>
        <v>0.76999999999999957</v>
      </c>
      <c r="N20" s="60">
        <v>280</v>
      </c>
      <c r="O20" s="60">
        <v>304</v>
      </c>
      <c r="P20" s="60">
        <f t="shared" si="3"/>
        <v>24</v>
      </c>
      <c r="Q20" s="60">
        <v>2867</v>
      </c>
      <c r="R20" s="60">
        <v>2958</v>
      </c>
      <c r="S20" s="60">
        <f t="shared" si="4"/>
        <v>91</v>
      </c>
      <c r="T20" s="59">
        <v>22.61</v>
      </c>
      <c r="U20" s="59">
        <v>22.01</v>
      </c>
      <c r="V20" s="59">
        <f t="shared" si="5"/>
        <v>-0.59999999999999787</v>
      </c>
      <c r="W20" s="101">
        <v>9.89</v>
      </c>
      <c r="X20" s="101">
        <v>9.2899999999999991</v>
      </c>
      <c r="Y20" s="101">
        <f t="shared" si="6"/>
        <v>-0.60000000000000142</v>
      </c>
      <c r="Z20" s="60">
        <v>17</v>
      </c>
      <c r="AA20" s="234">
        <v>22</v>
      </c>
      <c r="AB20" s="102">
        <f t="shared" si="7"/>
        <v>5</v>
      </c>
      <c r="AC20" s="59">
        <v>7.35</v>
      </c>
      <c r="AD20" s="59">
        <v>6.85</v>
      </c>
      <c r="AE20" s="59">
        <f t="shared" si="8"/>
        <v>-0.5</v>
      </c>
      <c r="AF20" s="102">
        <v>52</v>
      </c>
      <c r="AG20" s="112">
        <v>59.6</v>
      </c>
      <c r="AH20" s="112">
        <f t="shared" si="9"/>
        <v>7.6000000000000014</v>
      </c>
      <c r="AI20" s="106"/>
    </row>
    <row r="21" spans="1:37" s="113" customFormat="1" ht="19.5" customHeight="1" x14ac:dyDescent="0.3">
      <c r="A21" s="60">
        <v>10</v>
      </c>
      <c r="B21" s="108" t="s">
        <v>28</v>
      </c>
      <c r="C21" s="109" t="s">
        <v>29</v>
      </c>
      <c r="D21" s="110">
        <v>1990</v>
      </c>
      <c r="E21" s="144">
        <v>4.6500000000000004</v>
      </c>
      <c r="F21" s="101">
        <v>4.2699999999999996</v>
      </c>
      <c r="G21" s="59">
        <f t="shared" si="0"/>
        <v>-0.38000000000000078</v>
      </c>
      <c r="H21" s="60">
        <v>58</v>
      </c>
      <c r="I21" s="60">
        <v>67</v>
      </c>
      <c r="J21" s="60">
        <f t="shared" si="1"/>
        <v>9</v>
      </c>
      <c r="K21" s="59">
        <v>7.97</v>
      </c>
      <c r="L21" s="59">
        <v>8.81</v>
      </c>
      <c r="M21" s="59">
        <f t="shared" si="2"/>
        <v>0.84000000000000075</v>
      </c>
      <c r="N21" s="60">
        <v>264</v>
      </c>
      <c r="O21" s="60">
        <v>281</v>
      </c>
      <c r="P21" s="60">
        <f t="shared" si="3"/>
        <v>17</v>
      </c>
      <c r="Q21" s="60">
        <v>2863</v>
      </c>
      <c r="R21" s="60">
        <v>2935</v>
      </c>
      <c r="S21" s="60">
        <f t="shared" si="4"/>
        <v>72</v>
      </c>
      <c r="T21" s="60">
        <v>21.89</v>
      </c>
      <c r="U21" s="60">
        <v>21.14</v>
      </c>
      <c r="V21" s="59">
        <f t="shared" si="5"/>
        <v>-0.75</v>
      </c>
      <c r="W21" s="111">
        <v>8.57</v>
      </c>
      <c r="X21" s="111">
        <v>8.25</v>
      </c>
      <c r="Y21" s="101">
        <f t="shared" si="6"/>
        <v>-0.32000000000000028</v>
      </c>
      <c r="Z21" s="60">
        <v>17</v>
      </c>
      <c r="AA21" s="234">
        <v>23</v>
      </c>
      <c r="AB21" s="60">
        <f t="shared" si="7"/>
        <v>6</v>
      </c>
      <c r="AC21" s="59">
        <v>6.45</v>
      </c>
      <c r="AD21" s="59">
        <v>6.23</v>
      </c>
      <c r="AE21" s="59">
        <f t="shared" si="8"/>
        <v>-0.21999999999999975</v>
      </c>
      <c r="AF21" s="102">
        <v>56</v>
      </c>
      <c r="AG21" s="102">
        <v>66</v>
      </c>
      <c r="AH21" s="112">
        <f t="shared" si="9"/>
        <v>10</v>
      </c>
      <c r="AI21" s="106"/>
    </row>
    <row r="22" spans="1:37" s="113" customFormat="1" ht="19.5" customHeight="1" x14ac:dyDescent="0.3">
      <c r="A22" s="129">
        <v>11</v>
      </c>
      <c r="B22" s="157" t="s">
        <v>31</v>
      </c>
      <c r="C22" s="109" t="s">
        <v>32</v>
      </c>
      <c r="D22" s="110">
        <v>1990</v>
      </c>
      <c r="E22" s="155">
        <v>4.51</v>
      </c>
      <c r="F22" s="101">
        <v>4.18</v>
      </c>
      <c r="G22" s="59">
        <f t="shared" si="0"/>
        <v>-0.33000000000000007</v>
      </c>
      <c r="H22" s="60">
        <v>56</v>
      </c>
      <c r="I22" s="60">
        <v>64</v>
      </c>
      <c r="J22" s="60">
        <f t="shared" si="1"/>
        <v>8</v>
      </c>
      <c r="K22" s="59">
        <v>7.8</v>
      </c>
      <c r="L22" s="59">
        <v>8.57</v>
      </c>
      <c r="M22" s="59">
        <f t="shared" si="2"/>
        <v>0.77000000000000046</v>
      </c>
      <c r="N22" s="60">
        <v>268</v>
      </c>
      <c r="O22" s="60">
        <v>287</v>
      </c>
      <c r="P22" s="60">
        <f t="shared" si="3"/>
        <v>19</v>
      </c>
      <c r="Q22" s="60">
        <v>2873</v>
      </c>
      <c r="R22" s="60">
        <v>2959</v>
      </c>
      <c r="S22" s="60">
        <f t="shared" si="4"/>
        <v>86</v>
      </c>
      <c r="T22" s="60">
        <v>21.85</v>
      </c>
      <c r="U22" s="59">
        <v>21.12</v>
      </c>
      <c r="V22" s="59">
        <f t="shared" si="5"/>
        <v>-0.73000000000000043</v>
      </c>
      <c r="W22" s="111">
        <v>8.3800000000000008</v>
      </c>
      <c r="X22" s="111">
        <v>8.0500000000000007</v>
      </c>
      <c r="Y22" s="101">
        <f t="shared" si="6"/>
        <v>-0.33000000000000007</v>
      </c>
      <c r="Z22" s="60">
        <v>19</v>
      </c>
      <c r="AA22" s="234">
        <v>26</v>
      </c>
      <c r="AB22" s="60">
        <f t="shared" si="7"/>
        <v>7</v>
      </c>
      <c r="AC22" s="60">
        <v>6.51</v>
      </c>
      <c r="AD22" s="60">
        <v>6.18</v>
      </c>
      <c r="AE22" s="59">
        <f t="shared" si="8"/>
        <v>-0.33000000000000007</v>
      </c>
      <c r="AF22" s="102">
        <v>55</v>
      </c>
      <c r="AG22" s="102">
        <v>64.5</v>
      </c>
      <c r="AH22" s="112">
        <f t="shared" si="9"/>
        <v>9.5</v>
      </c>
      <c r="AI22" s="106"/>
    </row>
    <row r="23" spans="1:37" s="113" customFormat="1" ht="19.5" customHeight="1" x14ac:dyDescent="0.3">
      <c r="A23" s="129">
        <v>12</v>
      </c>
      <c r="B23" s="131" t="s">
        <v>21</v>
      </c>
      <c r="C23" s="97" t="s">
        <v>20</v>
      </c>
      <c r="D23" s="110">
        <v>1991</v>
      </c>
      <c r="E23" s="155">
        <v>4.53</v>
      </c>
      <c r="F23" s="101">
        <v>4.1900000000000004</v>
      </c>
      <c r="G23" s="59">
        <f t="shared" si="0"/>
        <v>-0.33999999999999986</v>
      </c>
      <c r="H23" s="60">
        <v>60</v>
      </c>
      <c r="I23" s="60">
        <v>67</v>
      </c>
      <c r="J23" s="60">
        <f t="shared" si="1"/>
        <v>7</v>
      </c>
      <c r="K23" s="59">
        <v>7.85</v>
      </c>
      <c r="L23" s="60">
        <v>8.7200000000000006</v>
      </c>
      <c r="M23" s="59">
        <f t="shared" si="2"/>
        <v>0.87000000000000099</v>
      </c>
      <c r="N23" s="60">
        <v>270</v>
      </c>
      <c r="O23" s="60">
        <v>290</v>
      </c>
      <c r="P23" s="60">
        <f t="shared" si="3"/>
        <v>20</v>
      </c>
      <c r="Q23" s="60">
        <v>2880</v>
      </c>
      <c r="R23" s="60">
        <v>2952</v>
      </c>
      <c r="S23" s="60">
        <f t="shared" si="4"/>
        <v>72</v>
      </c>
      <c r="T23" s="59">
        <v>22.07</v>
      </c>
      <c r="U23" s="60">
        <v>21.12</v>
      </c>
      <c r="V23" s="59">
        <f t="shared" si="5"/>
        <v>-0.94999999999999929</v>
      </c>
      <c r="W23" s="111">
        <v>8.58</v>
      </c>
      <c r="X23" s="101">
        <v>8.25</v>
      </c>
      <c r="Y23" s="101">
        <f t="shared" si="6"/>
        <v>-0.33000000000000007</v>
      </c>
      <c r="Z23" s="60">
        <v>19</v>
      </c>
      <c r="AA23" s="234">
        <v>25</v>
      </c>
      <c r="AB23" s="60">
        <f t="shared" si="7"/>
        <v>6</v>
      </c>
      <c r="AC23" s="60">
        <v>7.52</v>
      </c>
      <c r="AD23" s="60">
        <v>6.94</v>
      </c>
      <c r="AE23" s="59">
        <f t="shared" si="8"/>
        <v>-0.57999999999999918</v>
      </c>
      <c r="AF23" s="102">
        <v>60.5</v>
      </c>
      <c r="AG23" s="102">
        <v>71</v>
      </c>
      <c r="AH23" s="112">
        <f t="shared" si="9"/>
        <v>10.5</v>
      </c>
      <c r="AI23" s="106"/>
    </row>
    <row r="24" spans="1:37" s="113" customFormat="1" ht="19.5" customHeight="1" x14ac:dyDescent="0.3">
      <c r="A24" s="129">
        <v>13</v>
      </c>
      <c r="B24" s="131" t="s">
        <v>34</v>
      </c>
      <c r="C24" s="97" t="s">
        <v>78</v>
      </c>
      <c r="D24" s="110">
        <v>1992</v>
      </c>
      <c r="E24" s="137">
        <v>4.57</v>
      </c>
      <c r="F24" s="101">
        <v>4.21</v>
      </c>
      <c r="G24" s="59">
        <f t="shared" si="0"/>
        <v>-0.36000000000000032</v>
      </c>
      <c r="H24" s="60">
        <v>62</v>
      </c>
      <c r="I24" s="60">
        <v>69</v>
      </c>
      <c r="J24" s="60">
        <f t="shared" si="1"/>
        <v>7</v>
      </c>
      <c r="K24" s="60">
        <v>7.63</v>
      </c>
      <c r="L24" s="60">
        <v>8.42</v>
      </c>
      <c r="M24" s="59">
        <f t="shared" si="2"/>
        <v>0.79</v>
      </c>
      <c r="N24" s="60">
        <v>263</v>
      </c>
      <c r="O24" s="60">
        <v>281</v>
      </c>
      <c r="P24" s="60">
        <f t="shared" si="3"/>
        <v>18</v>
      </c>
      <c r="Q24" s="60">
        <v>2865</v>
      </c>
      <c r="R24" s="60">
        <v>2957</v>
      </c>
      <c r="S24" s="60">
        <f t="shared" si="4"/>
        <v>92</v>
      </c>
      <c r="T24" s="112">
        <v>22</v>
      </c>
      <c r="U24" s="60">
        <v>21.21</v>
      </c>
      <c r="V24" s="59">
        <f t="shared" si="5"/>
        <v>-0.78999999999999915</v>
      </c>
      <c r="W24" s="101">
        <v>8.48</v>
      </c>
      <c r="X24" s="111">
        <v>8.0500000000000007</v>
      </c>
      <c r="Y24" s="101">
        <f t="shared" si="6"/>
        <v>-0.42999999999999972</v>
      </c>
      <c r="Z24" s="60">
        <v>19</v>
      </c>
      <c r="AA24" s="234">
        <v>25</v>
      </c>
      <c r="AB24" s="60">
        <f t="shared" si="7"/>
        <v>6</v>
      </c>
      <c r="AC24" s="60">
        <v>7.22</v>
      </c>
      <c r="AD24" s="60">
        <v>6.55</v>
      </c>
      <c r="AE24" s="59">
        <f t="shared" si="8"/>
        <v>-0.66999999999999993</v>
      </c>
      <c r="AF24" s="102">
        <v>61.2</v>
      </c>
      <c r="AG24" s="102">
        <v>69</v>
      </c>
      <c r="AH24" s="112">
        <f t="shared" si="9"/>
        <v>7.7999999999999972</v>
      </c>
      <c r="AI24" s="106"/>
    </row>
    <row r="25" spans="1:37" s="113" customFormat="1" ht="19.5" customHeight="1" x14ac:dyDescent="0.3">
      <c r="A25" s="129">
        <v>14</v>
      </c>
      <c r="B25" s="132" t="s">
        <v>35</v>
      </c>
      <c r="C25" s="133" t="s">
        <v>33</v>
      </c>
      <c r="D25" s="110">
        <v>1993</v>
      </c>
      <c r="E25" s="137">
        <v>4.59</v>
      </c>
      <c r="F25" s="101">
        <v>4.1900000000000004</v>
      </c>
      <c r="G25" s="59">
        <f t="shared" si="0"/>
        <v>-0.39999999999999947</v>
      </c>
      <c r="H25" s="60">
        <v>57</v>
      </c>
      <c r="I25" s="60">
        <v>66</v>
      </c>
      <c r="J25" s="60">
        <f t="shared" si="1"/>
        <v>9</v>
      </c>
      <c r="K25" s="59">
        <v>7.8</v>
      </c>
      <c r="L25" s="59">
        <v>8.6</v>
      </c>
      <c r="M25" s="59">
        <f t="shared" si="2"/>
        <v>0.79999999999999982</v>
      </c>
      <c r="N25" s="60">
        <v>260</v>
      </c>
      <c r="O25" s="60">
        <v>279</v>
      </c>
      <c r="P25" s="60">
        <f t="shared" si="3"/>
        <v>19</v>
      </c>
      <c r="Q25" s="60">
        <v>2875</v>
      </c>
      <c r="R25" s="60">
        <v>2959</v>
      </c>
      <c r="S25" s="60">
        <f t="shared" si="4"/>
        <v>84</v>
      </c>
      <c r="T25" s="60">
        <v>21.91</v>
      </c>
      <c r="U25" s="59">
        <v>21.16</v>
      </c>
      <c r="V25" s="59">
        <f t="shared" si="5"/>
        <v>-0.75</v>
      </c>
      <c r="W25" s="111">
        <v>8.4600000000000009</v>
      </c>
      <c r="X25" s="111">
        <v>8.14</v>
      </c>
      <c r="Y25" s="101">
        <f t="shared" si="6"/>
        <v>-0.32000000000000028</v>
      </c>
      <c r="Z25" s="60">
        <v>18</v>
      </c>
      <c r="AA25" s="234">
        <v>24.6</v>
      </c>
      <c r="AB25" s="60">
        <f t="shared" si="7"/>
        <v>6.6000000000000014</v>
      </c>
      <c r="AC25" s="60">
        <v>7.48</v>
      </c>
      <c r="AD25" s="60">
        <v>6.83</v>
      </c>
      <c r="AE25" s="59">
        <f t="shared" si="8"/>
        <v>-0.65000000000000036</v>
      </c>
      <c r="AF25" s="102">
        <v>55</v>
      </c>
      <c r="AG25" s="102">
        <v>65</v>
      </c>
      <c r="AH25" s="112">
        <f t="shared" si="9"/>
        <v>10</v>
      </c>
      <c r="AI25" s="106"/>
    </row>
    <row r="26" spans="1:37" s="113" customFormat="1" ht="19.5" customHeight="1" x14ac:dyDescent="0.3">
      <c r="A26" s="129">
        <v>15</v>
      </c>
      <c r="B26" s="131" t="s">
        <v>49</v>
      </c>
      <c r="C26" s="97" t="s">
        <v>50</v>
      </c>
      <c r="D26" s="110">
        <v>1992</v>
      </c>
      <c r="E26" s="137">
        <v>4.51</v>
      </c>
      <c r="F26" s="136">
        <v>4.2</v>
      </c>
      <c r="G26" s="59">
        <f t="shared" si="0"/>
        <v>-0.30999999999999961</v>
      </c>
      <c r="H26" s="60">
        <v>56</v>
      </c>
      <c r="I26" s="60">
        <v>65</v>
      </c>
      <c r="J26" s="60">
        <f t="shared" si="1"/>
        <v>9</v>
      </c>
      <c r="K26" s="59">
        <v>7.58</v>
      </c>
      <c r="L26" s="59">
        <v>8.31</v>
      </c>
      <c r="M26" s="59">
        <f t="shared" si="2"/>
        <v>0.73000000000000043</v>
      </c>
      <c r="N26" s="60">
        <v>258</v>
      </c>
      <c r="O26" s="60">
        <v>274</v>
      </c>
      <c r="P26" s="60">
        <f t="shared" si="3"/>
        <v>16</v>
      </c>
      <c r="Q26" s="60">
        <v>2875</v>
      </c>
      <c r="R26" s="60">
        <v>2958</v>
      </c>
      <c r="S26" s="60">
        <f t="shared" si="4"/>
        <v>83</v>
      </c>
      <c r="T26" s="59">
        <v>22.4</v>
      </c>
      <c r="U26" s="60">
        <v>21.55</v>
      </c>
      <c r="V26" s="59">
        <f t="shared" si="5"/>
        <v>-0.84999999999999787</v>
      </c>
      <c r="W26" s="111">
        <v>7.99</v>
      </c>
      <c r="X26" s="101">
        <v>7.72</v>
      </c>
      <c r="Y26" s="101">
        <f t="shared" si="6"/>
        <v>-0.27000000000000046</v>
      </c>
      <c r="Z26" s="60">
        <v>16.5</v>
      </c>
      <c r="AA26" s="234">
        <v>23.7</v>
      </c>
      <c r="AB26" s="60">
        <f t="shared" si="7"/>
        <v>7.1999999999999993</v>
      </c>
      <c r="AC26" s="59">
        <v>6.9</v>
      </c>
      <c r="AD26" s="60">
        <v>6.35</v>
      </c>
      <c r="AE26" s="59">
        <f t="shared" si="8"/>
        <v>-0.55000000000000071</v>
      </c>
      <c r="AF26" s="102">
        <v>57</v>
      </c>
      <c r="AG26" s="102">
        <v>68</v>
      </c>
      <c r="AH26" s="112">
        <f t="shared" si="9"/>
        <v>11</v>
      </c>
      <c r="AI26" s="106"/>
    </row>
    <row r="27" spans="1:37" s="113" customFormat="1" ht="19.5" customHeight="1" x14ac:dyDescent="0.3">
      <c r="A27" s="129">
        <v>16</v>
      </c>
      <c r="B27" s="132" t="s">
        <v>51</v>
      </c>
      <c r="C27" s="133" t="s">
        <v>52</v>
      </c>
      <c r="D27" s="110">
        <v>1992</v>
      </c>
      <c r="E27" s="137">
        <v>4.53</v>
      </c>
      <c r="F27" s="101">
        <v>4.1500000000000004</v>
      </c>
      <c r="G27" s="59">
        <f t="shared" si="0"/>
        <v>-0.37999999999999989</v>
      </c>
      <c r="H27" s="60">
        <v>62</v>
      </c>
      <c r="I27" s="60">
        <v>69</v>
      </c>
      <c r="J27" s="60">
        <f t="shared" si="1"/>
        <v>7</v>
      </c>
      <c r="K27" s="60">
        <v>7.93</v>
      </c>
      <c r="L27" s="60">
        <v>8.77</v>
      </c>
      <c r="M27" s="59">
        <f t="shared" si="2"/>
        <v>0.83999999999999986</v>
      </c>
      <c r="N27" s="60">
        <v>268</v>
      </c>
      <c r="O27" s="60">
        <v>290</v>
      </c>
      <c r="P27" s="60">
        <f t="shared" si="3"/>
        <v>22</v>
      </c>
      <c r="Q27" s="60">
        <v>2897</v>
      </c>
      <c r="R27" s="60">
        <v>2969</v>
      </c>
      <c r="S27" s="60">
        <f t="shared" si="4"/>
        <v>72</v>
      </c>
      <c r="T27" s="60">
        <v>22.07</v>
      </c>
      <c r="U27" s="60">
        <v>21.15</v>
      </c>
      <c r="V27" s="59">
        <f t="shared" si="5"/>
        <v>-0.92000000000000171</v>
      </c>
      <c r="W27" s="111">
        <v>8.42</v>
      </c>
      <c r="X27" s="101">
        <v>8</v>
      </c>
      <c r="Y27" s="101">
        <f t="shared" si="6"/>
        <v>-0.41999999999999993</v>
      </c>
      <c r="Z27" s="60">
        <v>18</v>
      </c>
      <c r="AA27" s="234">
        <v>25</v>
      </c>
      <c r="AB27" s="102">
        <f t="shared" si="7"/>
        <v>7</v>
      </c>
      <c r="AC27" s="60">
        <v>6.78</v>
      </c>
      <c r="AD27" s="60">
        <v>6.23</v>
      </c>
      <c r="AE27" s="59">
        <f t="shared" si="8"/>
        <v>-0.54999999999999982</v>
      </c>
      <c r="AF27" s="102">
        <v>61</v>
      </c>
      <c r="AG27" s="102">
        <v>71</v>
      </c>
      <c r="AH27" s="112">
        <f t="shared" si="9"/>
        <v>10</v>
      </c>
      <c r="AI27" s="106"/>
    </row>
    <row r="28" spans="1:37" ht="19.5" customHeight="1" x14ac:dyDescent="0.3">
      <c r="A28" s="7"/>
      <c r="B28" s="53"/>
      <c r="C28" s="25"/>
      <c r="D28" s="54"/>
      <c r="E28" s="7"/>
      <c r="F28" s="52"/>
      <c r="G28" s="52"/>
      <c r="H28" s="7"/>
      <c r="I28" s="7"/>
      <c r="J28" s="7"/>
      <c r="K28" s="7"/>
      <c r="L28" s="52"/>
      <c r="M28" s="30"/>
      <c r="N28" s="7"/>
      <c r="O28" s="7"/>
      <c r="P28" s="7"/>
      <c r="Q28" s="31"/>
      <c r="R28" s="31"/>
      <c r="S28" s="7"/>
      <c r="T28" s="31"/>
      <c r="U28" s="30"/>
      <c r="V28" s="30"/>
      <c r="W28" s="226"/>
      <c r="X28" s="215"/>
      <c r="Y28" s="215"/>
      <c r="Z28" s="31"/>
      <c r="AA28" s="31"/>
      <c r="AB28" s="31"/>
      <c r="AC28" s="31"/>
      <c r="AD28" s="30"/>
      <c r="AE28" s="30"/>
      <c r="AF28" s="31"/>
      <c r="AG28" s="140"/>
      <c r="AH28" s="140"/>
      <c r="AI28" s="8"/>
      <c r="AJ28" s="55"/>
      <c r="AK28" s="55"/>
    </row>
    <row r="29" spans="1:37" ht="19.5" customHeight="1" x14ac:dyDescent="0.3">
      <c r="B29" s="25" t="s">
        <v>44</v>
      </c>
      <c r="C29" s="8"/>
      <c r="E29" s="56">
        <f>AVERAGE(E12:E27)</f>
        <v>4.524375</v>
      </c>
      <c r="F29" s="56">
        <f t="shared" ref="F29:G29" si="10">AVERAGE(F12:F27)</f>
        <v>4.2056250000000004</v>
      </c>
      <c r="G29" s="56">
        <f t="shared" si="10"/>
        <v>-0.31874999999999998</v>
      </c>
      <c r="H29" s="56">
        <f t="shared" ref="H29:AH29" si="11">AVERAGE(H12:H27)</f>
        <v>59.625</v>
      </c>
      <c r="I29" s="56">
        <f t="shared" si="11"/>
        <v>67.0625</v>
      </c>
      <c r="J29" s="63">
        <f t="shared" si="11"/>
        <v>7.4375</v>
      </c>
      <c r="K29" s="56">
        <f t="shared" si="11"/>
        <v>7.7914374999999989</v>
      </c>
      <c r="L29" s="56">
        <f t="shared" si="11"/>
        <v>8.5462499999999988</v>
      </c>
      <c r="M29" s="142">
        <f t="shared" si="11"/>
        <v>0.75481250000000011</v>
      </c>
      <c r="N29" s="56">
        <f t="shared" si="11"/>
        <v>266.625</v>
      </c>
      <c r="O29" s="56">
        <f t="shared" si="11"/>
        <v>286.125</v>
      </c>
      <c r="P29" s="63">
        <f t="shared" si="11"/>
        <v>19.5</v>
      </c>
      <c r="Q29" s="239">
        <f t="shared" si="11"/>
        <v>2876.875</v>
      </c>
      <c r="R29" s="239">
        <f t="shared" si="11"/>
        <v>2959.25</v>
      </c>
      <c r="S29" s="63">
        <f t="shared" si="11"/>
        <v>82.375</v>
      </c>
      <c r="T29" s="141">
        <f t="shared" si="11"/>
        <v>22.034375000000001</v>
      </c>
      <c r="U29" s="141">
        <f t="shared" si="11"/>
        <v>21.196249999999999</v>
      </c>
      <c r="V29" s="142">
        <f t="shared" si="11"/>
        <v>-0.83812500000000001</v>
      </c>
      <c r="W29" s="141">
        <f t="shared" si="11"/>
        <v>8.6781250000000014</v>
      </c>
      <c r="X29" s="141">
        <f t="shared" si="11"/>
        <v>8.3299999999999983</v>
      </c>
      <c r="Y29" s="142">
        <f t="shared" si="11"/>
        <v>-0.34812500000000018</v>
      </c>
      <c r="Z29" s="141">
        <f t="shared" si="11"/>
        <v>17.40625</v>
      </c>
      <c r="AA29" s="141">
        <f t="shared" si="11"/>
        <v>23.862500000000001</v>
      </c>
      <c r="AB29" s="237">
        <f t="shared" si="11"/>
        <v>6.4562499999999998</v>
      </c>
      <c r="AC29" s="141">
        <f t="shared" si="11"/>
        <v>7.1150000000000002</v>
      </c>
      <c r="AD29" s="141">
        <f t="shared" si="11"/>
        <v>6.5774999999999997</v>
      </c>
      <c r="AE29" s="142">
        <f t="shared" si="11"/>
        <v>-0.53749999999999987</v>
      </c>
      <c r="AF29" s="141">
        <f t="shared" si="11"/>
        <v>57.318750000000001</v>
      </c>
      <c r="AG29" s="141">
        <f t="shared" si="11"/>
        <v>66.981250000000003</v>
      </c>
      <c r="AH29" s="142">
        <f t="shared" si="11"/>
        <v>9.6624999999999979</v>
      </c>
      <c r="AI29" s="57"/>
    </row>
    <row r="30" spans="1:37" ht="19.5" customHeight="1" x14ac:dyDescent="0.3">
      <c r="B30" s="25" t="s">
        <v>45</v>
      </c>
      <c r="C30" s="8"/>
      <c r="D30" s="5" t="s">
        <v>69</v>
      </c>
      <c r="E30" s="56">
        <f>STDEVP(E12:E27)</f>
        <v>0.10161008500636153</v>
      </c>
      <c r="F30" s="56">
        <f t="shared" ref="F30:AH30" si="12">STDEVP(F12:F27)</f>
        <v>0.1045208561723447</v>
      </c>
      <c r="G30" s="63">
        <f>STDEVP(G12:G27)</f>
        <v>4.662014049742879E-2</v>
      </c>
      <c r="H30" s="56">
        <f t="shared" si="12"/>
        <v>3.4072532926097527</v>
      </c>
      <c r="I30" s="56">
        <f t="shared" si="12"/>
        <v>2.1928505991061042</v>
      </c>
      <c r="J30" s="63">
        <f t="shared" si="12"/>
        <v>1.6189792308735773</v>
      </c>
      <c r="K30" s="56">
        <f t="shared" si="12"/>
        <v>0.16829214507442128</v>
      </c>
      <c r="L30" s="56">
        <f t="shared" si="12"/>
        <v>0.21522880267287645</v>
      </c>
      <c r="M30" s="142">
        <f t="shared" si="12"/>
        <v>7.8564637997956432E-2</v>
      </c>
      <c r="N30" s="56">
        <f t="shared" si="12"/>
        <v>7.0522602759682655</v>
      </c>
      <c r="O30" s="56">
        <f t="shared" si="12"/>
        <v>10.397565820902505</v>
      </c>
      <c r="P30" s="63">
        <f t="shared" si="12"/>
        <v>4.3011626335213133</v>
      </c>
      <c r="Q30" s="141">
        <f t="shared" si="12"/>
        <v>17.895093601319889</v>
      </c>
      <c r="R30" s="141">
        <f t="shared" si="12"/>
        <v>17.394323786798957</v>
      </c>
      <c r="S30" s="63">
        <f t="shared" si="12"/>
        <v>7.7771701151511401</v>
      </c>
      <c r="T30" s="56">
        <f t="shared" si="12"/>
        <v>0.93685623730378176</v>
      </c>
      <c r="U30" s="56">
        <f t="shared" si="12"/>
        <v>0.76618270503842612</v>
      </c>
      <c r="V30" s="63">
        <f t="shared" si="12"/>
        <v>0.3045738570117274</v>
      </c>
      <c r="W30" s="141">
        <f t="shared" si="12"/>
        <v>0.44756589947738423</v>
      </c>
      <c r="X30" s="141">
        <f t="shared" si="12"/>
        <v>0.4012480529547775</v>
      </c>
      <c r="Y30" s="142">
        <f t="shared" si="12"/>
        <v>0.11737859419417203</v>
      </c>
      <c r="Z30" s="141">
        <f t="shared" si="12"/>
        <v>1.0784646204210873</v>
      </c>
      <c r="AA30" s="141">
        <f t="shared" si="12"/>
        <v>1.3085655314121647</v>
      </c>
      <c r="AB30" s="237">
        <f t="shared" si="12"/>
        <v>0.59788037055919474</v>
      </c>
      <c r="AC30" s="141">
        <f t="shared" si="12"/>
        <v>0.55922938048711268</v>
      </c>
      <c r="AD30" s="141">
        <f t="shared" si="12"/>
        <v>0.39377182479197265</v>
      </c>
      <c r="AE30" s="142">
        <f t="shared" si="12"/>
        <v>0.26054030398385591</v>
      </c>
      <c r="AF30" s="141">
        <f t="shared" si="12"/>
        <v>4.3976156536809814</v>
      </c>
      <c r="AG30" s="141">
        <f t="shared" si="12"/>
        <v>4.6705485156991982</v>
      </c>
      <c r="AH30" s="142">
        <f t="shared" si="12"/>
        <v>2.1091689714197868</v>
      </c>
      <c r="AI30" s="57"/>
    </row>
    <row r="31" spans="1:37" ht="19.5" customHeight="1" x14ac:dyDescent="0.3">
      <c r="B31" s="25" t="s">
        <v>46</v>
      </c>
      <c r="C31" s="8"/>
      <c r="D31" s="5" t="s">
        <v>68</v>
      </c>
      <c r="E31" s="56">
        <f>(E30/E29)*100</f>
        <v>2.2458369389443078</v>
      </c>
      <c r="F31" s="56">
        <f t="shared" ref="F31:AG31" si="13">(F30/F29)*100</f>
        <v>2.4852633359451852</v>
      </c>
      <c r="G31" s="56"/>
      <c r="H31" s="56">
        <f t="shared" si="13"/>
        <v>5.7144709310016824</v>
      </c>
      <c r="I31" s="56">
        <f t="shared" si="13"/>
        <v>3.2698610983874805</v>
      </c>
      <c r="J31" s="56"/>
      <c r="K31" s="56">
        <f t="shared" si="13"/>
        <v>2.1599627164361044</v>
      </c>
      <c r="L31" s="56">
        <f t="shared" si="13"/>
        <v>2.5184004993169693</v>
      </c>
      <c r="M31" s="141"/>
      <c r="N31" s="56">
        <f t="shared" si="13"/>
        <v>2.6450108864391053</v>
      </c>
      <c r="O31" s="56">
        <f t="shared" si="13"/>
        <v>3.6339242711760611</v>
      </c>
      <c r="P31" s="56"/>
      <c r="Q31" s="141">
        <f t="shared" si="13"/>
        <v>0.62203236502524051</v>
      </c>
      <c r="R31" s="141">
        <f t="shared" si="13"/>
        <v>0.58779500842439658</v>
      </c>
      <c r="S31" s="56"/>
      <c r="T31" s="56">
        <f t="shared" si="13"/>
        <v>4.2517940141428188</v>
      </c>
      <c r="U31" s="56">
        <f t="shared" si="13"/>
        <v>3.6147087576265906</v>
      </c>
      <c r="V31" s="56"/>
      <c r="W31" s="141">
        <f t="shared" si="13"/>
        <v>5.1574032348852334</v>
      </c>
      <c r="X31" s="141">
        <f t="shared" si="13"/>
        <v>4.8169033968160573</v>
      </c>
      <c r="Y31" s="141"/>
      <c r="Z31" s="141">
        <f t="shared" si="13"/>
        <v>6.1958470113958342</v>
      </c>
      <c r="AA31" s="141">
        <f t="shared" si="13"/>
        <v>5.483773835147888</v>
      </c>
      <c r="AB31" s="141"/>
      <c r="AC31" s="141">
        <f t="shared" si="13"/>
        <v>7.8598647995377746</v>
      </c>
      <c r="AD31" s="141">
        <f t="shared" si="13"/>
        <v>5.9866487995738913</v>
      </c>
      <c r="AE31" s="141"/>
      <c r="AF31" s="141">
        <f t="shared" si="13"/>
        <v>7.6722113683235964</v>
      </c>
      <c r="AG31" s="141">
        <f t="shared" si="13"/>
        <v>6.9729193105521299</v>
      </c>
      <c r="AH31" s="141"/>
      <c r="AI31" s="57"/>
    </row>
    <row r="32" spans="1:37" ht="19.5" customHeight="1" x14ac:dyDescent="0.3">
      <c r="B32" s="25" t="s">
        <v>47</v>
      </c>
      <c r="C32" s="8"/>
      <c r="D32" s="24" t="s">
        <v>181</v>
      </c>
      <c r="E32" s="56">
        <f>(2.12*E30)/(E29*16^(1/2))</f>
        <v>1.1902935776404831E-2</v>
      </c>
      <c r="F32" s="56">
        <f t="shared" ref="F32:AG32" si="14">(2.12*F30)/(F29*16^(1/2))</f>
        <v>1.3171895680509483E-2</v>
      </c>
      <c r="G32" s="56"/>
      <c r="H32" s="56">
        <f t="shared" si="14"/>
        <v>3.0286695934308917E-2</v>
      </c>
      <c r="I32" s="56">
        <f t="shared" si="14"/>
        <v>1.733026382145365E-2</v>
      </c>
      <c r="J32" s="56"/>
      <c r="K32" s="56">
        <f t="shared" si="14"/>
        <v>1.1447802397111354E-2</v>
      </c>
      <c r="L32" s="56">
        <f t="shared" si="14"/>
        <v>1.3347522646379936E-2</v>
      </c>
      <c r="M32" s="141"/>
      <c r="N32" s="56">
        <f t="shared" si="14"/>
        <v>1.4018557698127262E-2</v>
      </c>
      <c r="O32" s="56">
        <f t="shared" si="14"/>
        <v>1.9259798637233125E-2</v>
      </c>
      <c r="P32" s="56"/>
      <c r="Q32" s="240">
        <f t="shared" si="14"/>
        <v>3.2967715346337752E-3</v>
      </c>
      <c r="R32" s="240">
        <f t="shared" si="14"/>
        <v>3.115313544649302E-3</v>
      </c>
      <c r="S32" s="56"/>
      <c r="T32" s="56">
        <f t="shared" si="14"/>
        <v>2.2534508274956941E-2</v>
      </c>
      <c r="U32" s="56">
        <f t="shared" si="14"/>
        <v>1.9157956415420927E-2</v>
      </c>
      <c r="V32" s="56"/>
      <c r="W32" s="141">
        <f t="shared" si="14"/>
        <v>2.7334237144891738E-2</v>
      </c>
      <c r="X32" s="141">
        <f t="shared" si="14"/>
        <v>2.5529588003125107E-2</v>
      </c>
      <c r="Y32" s="141"/>
      <c r="Z32" s="141">
        <f t="shared" si="14"/>
        <v>3.2837989160397922E-2</v>
      </c>
      <c r="AA32" s="141">
        <f t="shared" si="14"/>
        <v>2.9064001326283805E-2</v>
      </c>
      <c r="AB32" s="141"/>
      <c r="AC32" s="141">
        <f t="shared" si="14"/>
        <v>4.1657283437550215E-2</v>
      </c>
      <c r="AD32" s="141">
        <f t="shared" si="14"/>
        <v>3.1729238637741623E-2</v>
      </c>
      <c r="AE32" s="141"/>
      <c r="AF32" s="141">
        <f t="shared" si="14"/>
        <v>4.0662720252115057E-2</v>
      </c>
      <c r="AG32" s="141">
        <f t="shared" si="14"/>
        <v>3.6956472345926285E-2</v>
      </c>
      <c r="AH32" s="141"/>
      <c r="AI32" s="57"/>
    </row>
    <row r="33" spans="2:35" ht="19.5" customHeight="1" x14ac:dyDescent="0.3">
      <c r="B33" s="64" t="s">
        <v>64</v>
      </c>
      <c r="C33" s="8"/>
      <c r="E33" s="370">
        <f>ABS(G29)/G30*16^(1/2)</f>
        <v>27.348694928757649</v>
      </c>
      <c r="F33" s="371"/>
      <c r="G33" s="372"/>
      <c r="H33" s="370">
        <f>ABS(J29)/J30*16^(1/2)</f>
        <v>18.375776188275953</v>
      </c>
      <c r="I33" s="371"/>
      <c r="J33" s="372"/>
      <c r="K33" s="370">
        <f>ABS(M29)/M30*16^(1/2)</f>
        <v>38.430139525094418</v>
      </c>
      <c r="L33" s="371"/>
      <c r="M33" s="372"/>
      <c r="N33" s="370">
        <f>ABS(P29)/P30*16^(1/2)</f>
        <v>18.134631644035807</v>
      </c>
      <c r="O33" s="371"/>
      <c r="P33" s="372"/>
      <c r="Q33" s="370">
        <f>ABS(S29)/S30*16^(1/2)</f>
        <v>42.367595812014272</v>
      </c>
      <c r="R33" s="371"/>
      <c r="S33" s="372"/>
      <c r="T33" s="370">
        <f>ABS(V29)/V30*16^(1/2)</f>
        <v>11.007182405254547</v>
      </c>
      <c r="U33" s="371"/>
      <c r="V33" s="372"/>
      <c r="W33" s="361">
        <f>ABS(Y29)/Y30*16^(1/2)</f>
        <v>11.863321498777498</v>
      </c>
      <c r="X33" s="362"/>
      <c r="Y33" s="363"/>
      <c r="Z33" s="361">
        <f>ABS(AB29)/AB30*16^(1/2)</f>
        <v>43.194259707583299</v>
      </c>
      <c r="AA33" s="362"/>
      <c r="AB33" s="363"/>
      <c r="AC33" s="361">
        <f>ABS(AE29)/AE30*16^(1/2)</f>
        <v>8.2520821812398815</v>
      </c>
      <c r="AD33" s="362"/>
      <c r="AE33" s="363"/>
      <c r="AF33" s="361">
        <f>ABS(AH29)/AH30*16^(1/2)</f>
        <v>18.324752793031443</v>
      </c>
      <c r="AG33" s="362"/>
      <c r="AH33" s="363"/>
      <c r="AI33" s="57"/>
    </row>
    <row r="34" spans="2:35" ht="19.5" customHeight="1" x14ac:dyDescent="0.3">
      <c r="B34" s="65" t="s">
        <v>65</v>
      </c>
      <c r="D34" s="83" t="s">
        <v>80</v>
      </c>
      <c r="E34" s="364">
        <f>ABS(100*(F29-E29)/(0.5*(F29+E29)))</f>
        <v>7.3024054982817788</v>
      </c>
      <c r="F34" s="365"/>
      <c r="G34" s="366"/>
      <c r="H34" s="364">
        <f t="shared" ref="H34" si="15">ABS(100*(I29-H29)/(0.5*(I29+H29)))</f>
        <v>11.74148988653182</v>
      </c>
      <c r="I34" s="365"/>
      <c r="J34" s="366"/>
      <c r="K34" s="364">
        <f t="shared" ref="K34" si="16">ABS(100*(L29-K29)/(0.5*(L29+K29)))</f>
        <v>9.2401387895318727</v>
      </c>
      <c r="L34" s="365"/>
      <c r="M34" s="366"/>
      <c r="N34" s="364">
        <f t="shared" ref="N34" si="17">ABS(100*(O29-N29)/(0.5*(O29+N29)))</f>
        <v>7.055630936227951</v>
      </c>
      <c r="O34" s="365"/>
      <c r="P34" s="366"/>
      <c r="Q34" s="364">
        <f t="shared" ref="Q34" si="18">ABS(100*(R29-Q29)/(0.5*(R29+Q29)))</f>
        <v>2.8229347383752064</v>
      </c>
      <c r="R34" s="365"/>
      <c r="S34" s="366"/>
      <c r="T34" s="364">
        <f t="shared" ref="T34" si="19">ABS(100*(U29-T29)/(0.5*(U29+T29)))</f>
        <v>3.8774595555812645</v>
      </c>
      <c r="U34" s="365"/>
      <c r="V34" s="366"/>
      <c r="W34" s="367">
        <f t="shared" ref="W34" si="20">ABS(100*(X29-W29)/(0.5*(X29+W29)))</f>
        <v>4.0936317201337964</v>
      </c>
      <c r="X34" s="368"/>
      <c r="Y34" s="369"/>
      <c r="Z34" s="367">
        <f t="shared" ref="Z34" si="21">ABS(100*(AA29-Z29)/(0.5*(AA29+Z29)))</f>
        <v>31.288808117522347</v>
      </c>
      <c r="AA34" s="368"/>
      <c r="AB34" s="369"/>
      <c r="AC34" s="364">
        <f t="shared" ref="AC34" si="22">ABS(100*(AD29-AC29)/(0.5*(AD29+AC29)))</f>
        <v>7.8510133284644965</v>
      </c>
      <c r="AD34" s="365"/>
      <c r="AE34" s="366"/>
      <c r="AF34" s="364">
        <f t="shared" ref="AF34" si="23">ABS(100*(AG29-AF29)/(0.5*(AG29+AF29)))</f>
        <v>15.547063555913114</v>
      </c>
      <c r="AG34" s="365"/>
      <c r="AH34" s="366"/>
      <c r="AI34" s="62"/>
    </row>
    <row r="35" spans="2:35" ht="19.5" customHeight="1" x14ac:dyDescent="0.3">
      <c r="B35" s="67" t="s">
        <v>67</v>
      </c>
      <c r="D35" s="82"/>
      <c r="E35" s="340">
        <f>RSQ(E12:E27,F12:F27)</f>
        <v>0.8065385484473625</v>
      </c>
      <c r="F35" s="356"/>
      <c r="G35" s="357"/>
      <c r="H35" s="340">
        <f t="shared" ref="H35" si="24">RSQ(H12:H27,I12:I27)</f>
        <v>0.85246104175117243</v>
      </c>
      <c r="I35" s="356"/>
      <c r="J35" s="357"/>
      <c r="K35" s="340">
        <f t="shared" ref="K35" si="25">RSQ(K12:K27,L12:L27)</f>
        <v>0.89341618711993198</v>
      </c>
      <c r="L35" s="356"/>
      <c r="M35" s="357"/>
      <c r="N35" s="340">
        <f t="shared" ref="N35" si="26">RSQ(N12:N27,O12:O27)</f>
        <v>0.90280711997183694</v>
      </c>
      <c r="O35" s="356"/>
      <c r="P35" s="357"/>
      <c r="Q35" s="340">
        <f t="shared" ref="Q35" si="27">RSQ(Q12:Q27,R12:R27)</f>
        <v>0.8158539784215888</v>
      </c>
      <c r="R35" s="356"/>
      <c r="S35" s="357"/>
      <c r="T35" s="340">
        <f t="shared" ref="T35" si="28">RSQ(T12:T27,U12:U27)</f>
        <v>0.91331132427356077</v>
      </c>
      <c r="U35" s="356"/>
      <c r="V35" s="357"/>
      <c r="W35" s="358">
        <f t="shared" ref="W35" si="29">RSQ(W12:W27,X12:X27)</f>
        <v>0.93627515380061288</v>
      </c>
      <c r="X35" s="359"/>
      <c r="Y35" s="360"/>
      <c r="Z35" s="358">
        <f t="shared" ref="Z35" si="30">RSQ(Z12:Z27,AA12:AA27)</f>
        <v>0.79586228158706818</v>
      </c>
      <c r="AA35" s="359"/>
      <c r="AB35" s="360"/>
      <c r="AC35" s="358">
        <f t="shared" ref="AC35" si="31">RSQ(AC12:AC27,AD12:AD27)</f>
        <v>0.82451911822117052</v>
      </c>
      <c r="AD35" s="359"/>
      <c r="AE35" s="360"/>
      <c r="AF35" s="358">
        <f t="shared" ref="AF35" si="32">RSQ(AF12:AF27,AG12:AG27)</f>
        <v>0.79837551435490461</v>
      </c>
      <c r="AG35" s="359"/>
      <c r="AH35" s="360"/>
      <c r="AI35" s="62"/>
    </row>
    <row r="36" spans="2:35" ht="19.5" customHeight="1" x14ac:dyDescent="0.3">
      <c r="B36" t="s">
        <v>168</v>
      </c>
      <c r="E36" s="85">
        <f>AVERAGE(E34:AH34)</f>
        <v>10.082057612656367</v>
      </c>
      <c r="AC36" s="113"/>
      <c r="AD36" s="113"/>
      <c r="AE36" s="113"/>
      <c r="AF36" s="113"/>
      <c r="AG36" s="113"/>
      <c r="AH36" s="113"/>
    </row>
    <row r="37" spans="2:35" ht="55.5" customHeight="1" x14ac:dyDescent="0.25">
      <c r="E37" s="80" t="s">
        <v>83</v>
      </c>
      <c r="G37" s="81"/>
      <c r="AC37" s="113"/>
      <c r="AD37" s="113"/>
      <c r="AE37" s="113"/>
      <c r="AF37" s="113"/>
      <c r="AG37" s="113"/>
      <c r="AH37" s="113"/>
    </row>
    <row r="38" spans="2:35" ht="19.5" customHeight="1" x14ac:dyDescent="0.3">
      <c r="D38" s="5" t="s">
        <v>81</v>
      </c>
      <c r="E38" s="56">
        <f>E29</f>
        <v>4.524375</v>
      </c>
      <c r="G38" s="86"/>
      <c r="AC38" s="113"/>
      <c r="AD38" s="113"/>
      <c r="AE38" s="113"/>
      <c r="AF38" s="113"/>
      <c r="AG38" s="113"/>
      <c r="AH38" s="113"/>
    </row>
    <row r="39" spans="2:35" ht="19.5" customHeight="1" x14ac:dyDescent="0.3">
      <c r="D39" s="5" t="s">
        <v>82</v>
      </c>
      <c r="E39" s="56">
        <f>F29</f>
        <v>4.2056250000000004</v>
      </c>
      <c r="G39" s="86"/>
      <c r="R39" s="229">
        <f>E35</f>
        <v>0.8065385484473625</v>
      </c>
      <c r="S39" s="85">
        <f>H35</f>
        <v>0.85246104175117243</v>
      </c>
      <c r="T39" s="85">
        <f>K35</f>
        <v>0.89341618711993198</v>
      </c>
      <c r="U39" s="85">
        <f>N35</f>
        <v>0.90280711997183694</v>
      </c>
      <c r="V39" s="85">
        <f>Q35</f>
        <v>0.8158539784215888</v>
      </c>
      <c r="W39" s="229">
        <f>T35</f>
        <v>0.91331132427356077</v>
      </c>
      <c r="X39" s="229">
        <f>W35</f>
        <v>0.93627515380061288</v>
      </c>
      <c r="Y39" s="229">
        <f>Z35</f>
        <v>0.79586228158706818</v>
      </c>
      <c r="Z39" s="229">
        <f>AC35</f>
        <v>0.82451911822117052</v>
      </c>
      <c r="AA39" s="229">
        <f>AF35</f>
        <v>0.79837551435490461</v>
      </c>
      <c r="AC39" s="113"/>
      <c r="AD39" s="113"/>
      <c r="AE39" s="113"/>
      <c r="AF39" s="113"/>
      <c r="AG39" s="113"/>
      <c r="AH39" s="113"/>
    </row>
    <row r="40" spans="2:35" ht="19.5" customHeight="1" x14ac:dyDescent="0.3">
      <c r="D40" s="5"/>
      <c r="E40" s="5"/>
      <c r="F40" s="5"/>
      <c r="G40" s="5"/>
      <c r="H40" s="5"/>
      <c r="AC40" s="113"/>
      <c r="AD40" s="113"/>
      <c r="AE40" s="113"/>
      <c r="AF40" s="113"/>
      <c r="AG40" s="113"/>
      <c r="AH40" s="113"/>
    </row>
    <row r="41" spans="2:35" ht="19.5" customHeight="1" x14ac:dyDescent="0.3">
      <c r="D41" s="5"/>
      <c r="E41" s="5"/>
      <c r="F41" s="5"/>
      <c r="G41" s="5"/>
      <c r="H41" s="5"/>
      <c r="AC41" s="113"/>
      <c r="AD41" s="113"/>
      <c r="AE41" s="113"/>
      <c r="AF41" s="113"/>
      <c r="AG41" s="113"/>
      <c r="AH41" s="113"/>
    </row>
    <row r="42" spans="2:35" ht="19.5" customHeight="1" x14ac:dyDescent="0.3">
      <c r="D42" s="5"/>
      <c r="E42" s="5"/>
      <c r="F42" s="5"/>
      <c r="G42" s="5"/>
      <c r="H42" s="5"/>
      <c r="AC42" s="113"/>
      <c r="AD42" s="113"/>
      <c r="AE42" s="113"/>
      <c r="AF42" s="113"/>
      <c r="AG42" s="113"/>
      <c r="AH42" s="113"/>
    </row>
    <row r="43" spans="2:35" ht="19.5" customHeight="1" x14ac:dyDescent="0.3">
      <c r="D43" s="5"/>
      <c r="E43" s="5"/>
      <c r="F43" s="5"/>
      <c r="G43" s="5"/>
      <c r="H43" s="5"/>
      <c r="AC43" s="113"/>
      <c r="AD43" s="113"/>
      <c r="AE43" s="113"/>
      <c r="AF43" s="113"/>
      <c r="AG43" s="113"/>
      <c r="AH43" s="113"/>
    </row>
    <row r="44" spans="2:35" ht="19.5" customHeight="1" x14ac:dyDescent="0.3">
      <c r="D44" s="5"/>
      <c r="E44" s="5"/>
      <c r="F44" s="5"/>
      <c r="G44" s="5"/>
      <c r="H44" s="5"/>
      <c r="AC44" s="113"/>
      <c r="AD44" s="113"/>
      <c r="AE44" s="113"/>
      <c r="AF44" s="113"/>
      <c r="AG44" s="113"/>
      <c r="AH44" s="113"/>
    </row>
    <row r="45" spans="2:35" ht="19.5" customHeight="1" x14ac:dyDescent="0.25">
      <c r="B45" s="176"/>
      <c r="AC45" s="113"/>
      <c r="AD45" s="113"/>
      <c r="AE45" s="113"/>
      <c r="AF45" s="113"/>
      <c r="AG45" s="113"/>
      <c r="AH45" s="113"/>
    </row>
    <row r="46" spans="2:35" ht="19.5" customHeight="1" x14ac:dyDescent="0.25">
      <c r="AC46" s="113"/>
      <c r="AD46" s="113"/>
      <c r="AE46" s="113"/>
      <c r="AF46" s="113"/>
      <c r="AG46" s="113"/>
      <c r="AH46" s="113"/>
    </row>
    <row r="47" spans="2:35" ht="19.5" customHeight="1" x14ac:dyDescent="0.25">
      <c r="AC47" s="113"/>
      <c r="AD47" s="113"/>
      <c r="AE47" s="113"/>
      <c r="AF47" s="113"/>
      <c r="AG47" s="113"/>
      <c r="AH47" s="113"/>
    </row>
    <row r="48" spans="2:35" ht="19.5" customHeight="1" x14ac:dyDescent="0.25">
      <c r="AC48" s="113"/>
      <c r="AD48" s="113"/>
      <c r="AE48" s="113"/>
      <c r="AF48" s="113"/>
      <c r="AG48" s="113"/>
      <c r="AH48" s="113"/>
    </row>
    <row r="49" spans="3:34" ht="56.25" customHeight="1" x14ac:dyDescent="0.25">
      <c r="D49" s="248" t="s">
        <v>85</v>
      </c>
      <c r="E49" s="248" t="s">
        <v>93</v>
      </c>
      <c r="F49" s="248" t="s">
        <v>89</v>
      </c>
      <c r="G49" s="91"/>
      <c r="AC49" s="113"/>
      <c r="AD49" s="113"/>
      <c r="AE49" s="113"/>
      <c r="AF49" s="113"/>
      <c r="AG49" s="113"/>
      <c r="AH49" s="113"/>
    </row>
    <row r="50" spans="3:34" ht="19.5" customHeight="1" x14ac:dyDescent="0.3">
      <c r="C50" s="5" t="s">
        <v>81</v>
      </c>
      <c r="D50" s="68">
        <f>H29</f>
        <v>59.625</v>
      </c>
      <c r="E50" s="68">
        <f>K29</f>
        <v>7.7914374999999989</v>
      </c>
      <c r="F50" s="68">
        <f>N29</f>
        <v>266.625</v>
      </c>
      <c r="G50" s="38"/>
      <c r="AC50" s="113"/>
      <c r="AD50" s="113"/>
      <c r="AE50" s="113"/>
      <c r="AF50" s="113"/>
      <c r="AG50" s="113"/>
      <c r="AH50" s="113"/>
    </row>
    <row r="51" spans="3:34" ht="19.5" customHeight="1" x14ac:dyDescent="0.3">
      <c r="C51" s="5" t="s">
        <v>82</v>
      </c>
      <c r="D51" s="68">
        <f>I29</f>
        <v>67.0625</v>
      </c>
      <c r="E51" s="68">
        <f>L29</f>
        <v>8.5462499999999988</v>
      </c>
      <c r="F51" s="68">
        <f>O29</f>
        <v>286.125</v>
      </c>
      <c r="G51" s="38"/>
      <c r="AC51" s="113"/>
      <c r="AD51" s="113"/>
      <c r="AE51" s="113"/>
      <c r="AF51" s="113"/>
      <c r="AG51" s="113"/>
      <c r="AH51" s="113"/>
    </row>
    <row r="52" spans="3:34" ht="19.5" customHeight="1" x14ac:dyDescent="0.25">
      <c r="AC52" s="113"/>
      <c r="AD52" s="113"/>
      <c r="AE52" s="113"/>
      <c r="AF52" s="113"/>
      <c r="AG52" s="113"/>
      <c r="AH52" s="113"/>
    </row>
    <row r="53" spans="3:34" ht="19.5" customHeight="1" x14ac:dyDescent="0.25">
      <c r="AC53" s="113"/>
      <c r="AD53" s="113"/>
      <c r="AE53" s="113"/>
      <c r="AF53" s="113"/>
      <c r="AG53" s="113"/>
      <c r="AH53" s="113"/>
    </row>
    <row r="54" spans="3:34" ht="19.5" customHeight="1" x14ac:dyDescent="0.25">
      <c r="AC54" s="113"/>
      <c r="AD54" s="113"/>
      <c r="AE54" s="113"/>
      <c r="AF54" s="113"/>
      <c r="AG54" s="113"/>
      <c r="AH54" s="113"/>
    </row>
    <row r="55" spans="3:34" ht="19.5" customHeight="1" x14ac:dyDescent="0.25">
      <c r="AC55" s="113"/>
      <c r="AD55" s="113"/>
      <c r="AE55" s="113"/>
      <c r="AF55" s="113"/>
      <c r="AG55" s="113"/>
      <c r="AH55" s="113"/>
    </row>
    <row r="56" spans="3:34" ht="19.5" customHeight="1" x14ac:dyDescent="0.25">
      <c r="AC56" s="113"/>
      <c r="AD56" s="113"/>
      <c r="AE56" s="113"/>
      <c r="AF56" s="113"/>
      <c r="AG56" s="113"/>
      <c r="AH56" s="113"/>
    </row>
    <row r="57" spans="3:34" ht="29.25" customHeight="1" x14ac:dyDescent="0.25">
      <c r="AC57" s="113"/>
      <c r="AD57" s="113"/>
      <c r="AE57" s="113"/>
      <c r="AF57" s="113"/>
      <c r="AG57" s="113"/>
      <c r="AH57" s="113"/>
    </row>
    <row r="58" spans="3:34" ht="19.5" customHeight="1" x14ac:dyDescent="0.3">
      <c r="C58" s="5"/>
      <c r="D58" s="85"/>
      <c r="E58" s="87"/>
      <c r="AC58" s="113"/>
      <c r="AD58" s="113"/>
      <c r="AE58" s="113"/>
      <c r="AF58" s="113"/>
      <c r="AG58" s="113"/>
      <c r="AH58" s="113"/>
    </row>
    <row r="59" spans="3:34" ht="19.5" customHeight="1" x14ac:dyDescent="0.3">
      <c r="C59" s="5"/>
      <c r="D59" s="217" t="s">
        <v>6</v>
      </c>
      <c r="E59" s="80" t="s">
        <v>84</v>
      </c>
      <c r="AC59" s="113"/>
      <c r="AD59" s="113"/>
      <c r="AE59" s="113"/>
      <c r="AF59" s="113"/>
      <c r="AG59" s="113"/>
      <c r="AH59" s="113"/>
    </row>
    <row r="60" spans="3:34" ht="19.5" customHeight="1" x14ac:dyDescent="0.3">
      <c r="C60" s="5" t="s">
        <v>81</v>
      </c>
      <c r="D60" s="9">
        <f>T29</f>
        <v>22.034375000000001</v>
      </c>
      <c r="E60" s="86">
        <f>AC29</f>
        <v>7.1150000000000002</v>
      </c>
      <c r="P60" s="5"/>
      <c r="Q60" s="105"/>
      <c r="AC60" s="113"/>
      <c r="AD60" s="113"/>
      <c r="AE60" s="113"/>
      <c r="AF60" s="113"/>
      <c r="AG60" s="113"/>
      <c r="AH60" s="113"/>
    </row>
    <row r="61" spans="3:34" ht="45.75" customHeight="1" x14ac:dyDescent="0.3">
      <c r="C61" s="5" t="s">
        <v>82</v>
      </c>
      <c r="D61" s="9">
        <f>U29</f>
        <v>21.196249999999999</v>
      </c>
      <c r="E61" s="86">
        <f>AD29</f>
        <v>6.5774999999999997</v>
      </c>
      <c r="AC61" s="113"/>
      <c r="AD61" s="113"/>
      <c r="AE61" s="113"/>
      <c r="AF61" s="113"/>
      <c r="AG61" s="113"/>
      <c r="AH61" s="113"/>
    </row>
    <row r="62" spans="3:34" ht="19.5" customHeight="1" x14ac:dyDescent="0.25">
      <c r="AC62" s="113"/>
      <c r="AD62" s="113"/>
      <c r="AE62" s="113"/>
      <c r="AF62" s="113"/>
      <c r="AG62" s="113"/>
      <c r="AH62" s="113"/>
    </row>
    <row r="63" spans="3:34" ht="19.5" customHeight="1" x14ac:dyDescent="0.3">
      <c r="D63" s="5" t="s">
        <v>81</v>
      </c>
      <c r="E63" s="5" t="s">
        <v>82</v>
      </c>
      <c r="AC63" s="113"/>
      <c r="AD63" s="113"/>
      <c r="AE63" s="113"/>
      <c r="AF63" s="113"/>
      <c r="AG63" s="113"/>
      <c r="AH63" s="113"/>
    </row>
    <row r="64" spans="3:34" ht="19.5" customHeight="1" x14ac:dyDescent="0.3">
      <c r="C64" s="88" t="s">
        <v>182</v>
      </c>
      <c r="D64" s="154">
        <f>Q29</f>
        <v>2876.875</v>
      </c>
      <c r="E64" s="154">
        <f>R29</f>
        <v>2959.25</v>
      </c>
      <c r="AC64" s="113"/>
      <c r="AD64" s="113"/>
      <c r="AE64" s="113"/>
      <c r="AF64" s="113"/>
      <c r="AG64" s="113"/>
      <c r="AH64" s="113"/>
    </row>
    <row r="65" spans="3:34" ht="19.5" customHeight="1" x14ac:dyDescent="0.3">
      <c r="D65" s="5"/>
      <c r="E65" s="5"/>
      <c r="AC65" s="113"/>
      <c r="AD65" s="113"/>
      <c r="AE65" s="113"/>
      <c r="AF65" s="113"/>
      <c r="AG65" s="113"/>
      <c r="AH65" s="113"/>
    </row>
    <row r="66" spans="3:34" ht="19.5" customHeight="1" x14ac:dyDescent="0.3">
      <c r="D66" s="5"/>
      <c r="E66" s="5"/>
      <c r="AC66" s="113"/>
      <c r="AD66" s="113"/>
      <c r="AE66" s="113"/>
      <c r="AF66" s="113"/>
      <c r="AG66" s="113"/>
      <c r="AH66" s="113"/>
    </row>
    <row r="67" spans="3:34" ht="19.5" customHeight="1" x14ac:dyDescent="0.3">
      <c r="D67" s="5"/>
      <c r="E67" s="5"/>
      <c r="AC67" s="113"/>
      <c r="AD67" s="113"/>
      <c r="AE67" s="113"/>
      <c r="AF67" s="113"/>
      <c r="AG67" s="113"/>
      <c r="AH67" s="113"/>
    </row>
    <row r="68" spans="3:34" ht="19.5" customHeight="1" x14ac:dyDescent="0.25">
      <c r="AC68" s="113"/>
      <c r="AD68" s="113"/>
      <c r="AE68" s="113"/>
      <c r="AF68" s="113"/>
      <c r="AG68" s="113"/>
      <c r="AH68" s="113"/>
    </row>
    <row r="69" spans="3:34" ht="19.5" customHeight="1" x14ac:dyDescent="0.25">
      <c r="AC69" s="113"/>
      <c r="AD69" s="113"/>
      <c r="AE69" s="113"/>
      <c r="AF69" s="113"/>
      <c r="AG69" s="113"/>
      <c r="AH69" s="113"/>
    </row>
    <row r="70" spans="3:34" ht="19.5" customHeight="1" x14ac:dyDescent="0.25">
      <c r="AC70" s="113"/>
      <c r="AD70" s="113"/>
      <c r="AE70" s="113"/>
      <c r="AF70" s="113"/>
      <c r="AG70" s="113"/>
      <c r="AH70" s="113"/>
    </row>
    <row r="71" spans="3:34" ht="19.5" customHeight="1" x14ac:dyDescent="0.25">
      <c r="AC71" s="113"/>
      <c r="AD71" s="113"/>
      <c r="AE71" s="113"/>
      <c r="AF71" s="113"/>
      <c r="AG71" s="113"/>
      <c r="AH71" s="113"/>
    </row>
    <row r="72" spans="3:34" ht="19.5" customHeight="1" x14ac:dyDescent="0.3">
      <c r="D72" s="5" t="s">
        <v>81</v>
      </c>
      <c r="E72" s="5" t="s">
        <v>82</v>
      </c>
      <c r="AC72" s="113"/>
      <c r="AD72" s="113"/>
      <c r="AE72" s="113"/>
      <c r="AF72" s="113"/>
      <c r="AG72" s="113"/>
      <c r="AH72" s="113"/>
    </row>
    <row r="73" spans="3:34" ht="51.75" customHeight="1" x14ac:dyDescent="0.3">
      <c r="C73" s="84" t="s">
        <v>86</v>
      </c>
      <c r="D73" s="85">
        <f>AF29</f>
        <v>57.318750000000001</v>
      </c>
      <c r="E73" s="85">
        <f>AG29</f>
        <v>66.981250000000003</v>
      </c>
      <c r="AC73" s="113"/>
      <c r="AD73" s="113"/>
      <c r="AE73" s="113"/>
      <c r="AF73" s="113"/>
      <c r="AG73" s="113"/>
      <c r="AH73" s="113"/>
    </row>
    <row r="74" spans="3:34" ht="19.5" customHeight="1" x14ac:dyDescent="0.25">
      <c r="C74" s="89"/>
      <c r="AC74" s="113"/>
      <c r="AD74" s="113"/>
      <c r="AE74" s="113"/>
      <c r="AF74" s="113"/>
      <c r="AG74" s="113"/>
      <c r="AH74" s="113"/>
    </row>
    <row r="75" spans="3:34" ht="19.5" customHeight="1" x14ac:dyDescent="0.25">
      <c r="C75" s="90"/>
      <c r="AC75" s="113"/>
      <c r="AD75" s="113"/>
      <c r="AE75" s="113"/>
      <c r="AF75" s="113"/>
      <c r="AG75" s="113"/>
      <c r="AH75" s="113"/>
    </row>
    <row r="76" spans="3:34" ht="19.5" customHeight="1" x14ac:dyDescent="0.25">
      <c r="AC76" s="113"/>
      <c r="AD76" s="113"/>
      <c r="AE76" s="113"/>
      <c r="AF76" s="113"/>
      <c r="AG76" s="113"/>
      <c r="AH76" s="113"/>
    </row>
    <row r="77" spans="3:34" ht="19.5" customHeight="1" x14ac:dyDescent="0.25">
      <c r="AC77" s="113"/>
      <c r="AD77" s="113"/>
      <c r="AE77" s="113"/>
      <c r="AF77" s="113"/>
      <c r="AG77" s="113"/>
      <c r="AH77" s="113"/>
    </row>
    <row r="83" spans="3:16" ht="19.5" customHeight="1" x14ac:dyDescent="0.3">
      <c r="D83" s="5" t="s">
        <v>81</v>
      </c>
      <c r="E83" s="5" t="s">
        <v>82</v>
      </c>
    </row>
    <row r="84" spans="3:16" ht="19.5" customHeight="1" x14ac:dyDescent="0.3">
      <c r="C84" s="225" t="s">
        <v>48</v>
      </c>
      <c r="D84" s="85">
        <f>W29</f>
        <v>8.6781250000000014</v>
      </c>
      <c r="E84" s="85">
        <f>X29</f>
        <v>8.3299999999999983</v>
      </c>
    </row>
    <row r="91" spans="3:16" ht="19.5" customHeight="1" x14ac:dyDescent="0.25">
      <c r="P91" s="227"/>
    </row>
    <row r="97" spans="2:11" ht="19.5" customHeight="1" x14ac:dyDescent="0.3">
      <c r="D97" s="5" t="s">
        <v>81</v>
      </c>
      <c r="E97" s="5" t="s">
        <v>82</v>
      </c>
    </row>
    <row r="98" spans="2:11" ht="19.5" customHeight="1" x14ac:dyDescent="0.3">
      <c r="C98" s="228" t="s">
        <v>42</v>
      </c>
      <c r="D98" s="85">
        <f>Z29</f>
        <v>17.40625</v>
      </c>
      <c r="E98" s="85">
        <f>AA29</f>
        <v>23.862500000000001</v>
      </c>
    </row>
    <row r="99" spans="2:11" ht="19.5" customHeight="1" x14ac:dyDescent="0.25">
      <c r="C99" s="89"/>
    </row>
    <row r="100" spans="2:11" ht="19.5" customHeight="1" x14ac:dyDescent="0.25">
      <c r="C100" s="90"/>
    </row>
    <row r="101" spans="2:11" ht="19.5" customHeight="1" x14ac:dyDescent="0.25">
      <c r="C101" s="87"/>
    </row>
    <row r="102" spans="2:11" ht="19.5" customHeight="1" x14ac:dyDescent="0.25">
      <c r="C102" s="87"/>
    </row>
    <row r="103" spans="2:11" ht="19.5" customHeight="1" x14ac:dyDescent="0.25">
      <c r="C103" s="87"/>
    </row>
    <row r="104" spans="2:11" ht="19.5" customHeight="1" x14ac:dyDescent="0.25">
      <c r="C104" s="87"/>
    </row>
    <row r="105" spans="2:11" ht="19.5" customHeight="1" x14ac:dyDescent="0.25">
      <c r="C105" s="87"/>
    </row>
    <row r="106" spans="2:11" ht="19.5" customHeight="1" x14ac:dyDescent="0.25">
      <c r="C106" s="87"/>
    </row>
    <row r="107" spans="2:11" ht="19.5" customHeight="1" x14ac:dyDescent="0.25">
      <c r="C107" s="87"/>
    </row>
    <row r="108" spans="2:11" ht="19.5" customHeight="1" x14ac:dyDescent="0.25">
      <c r="C108" s="87"/>
    </row>
    <row r="112" spans="2:11" ht="19.5" customHeight="1" x14ac:dyDescent="0.25">
      <c r="B112" s="256" t="s">
        <v>12</v>
      </c>
      <c r="C112" s="256" t="s">
        <v>7</v>
      </c>
      <c r="D112" s="256" t="s">
        <v>39</v>
      </c>
      <c r="E112" s="256" t="s">
        <v>93</v>
      </c>
      <c r="F112" s="256" t="s">
        <v>70</v>
      </c>
      <c r="G112" s="302" t="s">
        <v>43</v>
      </c>
      <c r="H112" s="256" t="s">
        <v>6</v>
      </c>
      <c r="I112" s="259" t="s">
        <v>48</v>
      </c>
      <c r="J112" s="256" t="s">
        <v>42</v>
      </c>
      <c r="K112" s="256" t="s">
        <v>41</v>
      </c>
    </row>
    <row r="113" spans="2:11" ht="19.5" customHeight="1" x14ac:dyDescent="0.25">
      <c r="B113" s="325"/>
      <c r="C113" s="257"/>
      <c r="D113" s="325"/>
      <c r="E113" s="325"/>
      <c r="F113" s="325"/>
      <c r="G113" s="303"/>
      <c r="H113" s="325"/>
      <c r="I113" s="327"/>
      <c r="J113" s="325"/>
      <c r="K113" s="325"/>
    </row>
    <row r="114" spans="2:11" ht="19.5" customHeight="1" x14ac:dyDescent="0.25">
      <c r="B114" s="326"/>
      <c r="C114" s="258"/>
      <c r="D114" s="326"/>
      <c r="E114" s="326"/>
      <c r="F114" s="326"/>
      <c r="G114" s="303"/>
      <c r="H114" s="326"/>
      <c r="I114" s="328"/>
      <c r="J114" s="326"/>
      <c r="K114" s="326"/>
    </row>
    <row r="115" spans="2:11" ht="19.5" customHeight="1" x14ac:dyDescent="0.3">
      <c r="B115" s="92">
        <f>E34</f>
        <v>7.3024054982817788</v>
      </c>
      <c r="C115" s="92">
        <f>AC34</f>
        <v>7.8510133284644965</v>
      </c>
      <c r="D115" s="92">
        <f>H34</f>
        <v>11.74148988653182</v>
      </c>
      <c r="E115" s="92">
        <f>K34</f>
        <v>9.2401387895318727</v>
      </c>
      <c r="F115" s="92">
        <f>N34</f>
        <v>7.055630936227951</v>
      </c>
      <c r="G115" s="92">
        <f>AF34</f>
        <v>15.547063555913114</v>
      </c>
      <c r="H115" s="92">
        <f>T34</f>
        <v>3.8774595555812645</v>
      </c>
      <c r="I115" s="92">
        <f>W34</f>
        <v>4.0936317201337964</v>
      </c>
      <c r="J115" s="92">
        <f>Z34</f>
        <v>31.288808117522347</v>
      </c>
      <c r="K115" s="92">
        <f>Q34</f>
        <v>2.8229347383752064</v>
      </c>
    </row>
    <row r="121" spans="2:11" ht="19.5" customHeight="1" x14ac:dyDescent="0.3">
      <c r="C121" s="93"/>
    </row>
    <row r="122" spans="2:11" ht="19.5" customHeight="1" x14ac:dyDescent="0.3">
      <c r="C122" s="93"/>
    </row>
    <row r="123" spans="2:11" ht="19.5" customHeight="1" x14ac:dyDescent="0.3">
      <c r="C123" s="93"/>
    </row>
    <row r="124" spans="2:11" ht="19.5" customHeight="1" x14ac:dyDescent="0.3">
      <c r="C124" s="93"/>
    </row>
    <row r="125" spans="2:11" ht="19.5" customHeight="1" x14ac:dyDescent="0.3">
      <c r="C125" s="93"/>
    </row>
    <row r="126" spans="2:11" ht="19.5" customHeight="1" x14ac:dyDescent="0.3">
      <c r="C126" s="93"/>
    </row>
    <row r="127" spans="2:11" ht="19.5" customHeight="1" x14ac:dyDescent="0.3">
      <c r="C127" s="93"/>
    </row>
    <row r="128" spans="2:11" ht="19.5" customHeight="1" x14ac:dyDescent="0.3">
      <c r="C128" s="93"/>
    </row>
    <row r="129" spans="3:3" ht="19.5" customHeight="1" x14ac:dyDescent="0.3">
      <c r="C129" s="93"/>
    </row>
    <row r="130" spans="3:3" ht="19.5" customHeight="1" x14ac:dyDescent="0.3">
      <c r="C130" s="93"/>
    </row>
  </sheetData>
  <mergeCells count="62">
    <mergeCell ref="D4:AC4"/>
    <mergeCell ref="B7:C11"/>
    <mergeCell ref="E7:AI7"/>
    <mergeCell ref="D5:AC5"/>
    <mergeCell ref="AI8:AI10"/>
    <mergeCell ref="D7:D11"/>
    <mergeCell ref="Q8:S10"/>
    <mergeCell ref="T8:V10"/>
    <mergeCell ref="W8:Y10"/>
    <mergeCell ref="Z8:AB10"/>
    <mergeCell ref="AC8:AE10"/>
    <mergeCell ref="AF8:AH10"/>
    <mergeCell ref="A1:D1"/>
    <mergeCell ref="K1:AC1"/>
    <mergeCell ref="A2:D2"/>
    <mergeCell ref="K2:AC2"/>
    <mergeCell ref="A3:D3"/>
    <mergeCell ref="A7:A11"/>
    <mergeCell ref="E8:G10"/>
    <mergeCell ref="H8:J10"/>
    <mergeCell ref="K8:M10"/>
    <mergeCell ref="N8:P10"/>
    <mergeCell ref="E34:G34"/>
    <mergeCell ref="E33:G33"/>
    <mergeCell ref="H33:J33"/>
    <mergeCell ref="K33:M33"/>
    <mergeCell ref="N33:P33"/>
    <mergeCell ref="AF33:AH33"/>
    <mergeCell ref="H34:J34"/>
    <mergeCell ref="K34:M34"/>
    <mergeCell ref="N34:P34"/>
    <mergeCell ref="Q34:S34"/>
    <mergeCell ref="T34:V34"/>
    <mergeCell ref="W34:Y34"/>
    <mergeCell ref="Z34:AB34"/>
    <mergeCell ref="AC34:AE34"/>
    <mergeCell ref="AF34:AH34"/>
    <mergeCell ref="Q33:S33"/>
    <mergeCell ref="T33:V33"/>
    <mergeCell ref="W33:Y33"/>
    <mergeCell ref="Z33:AB33"/>
    <mergeCell ref="AC33:AE33"/>
    <mergeCell ref="E35:G35"/>
    <mergeCell ref="H35:J35"/>
    <mergeCell ref="K35:M35"/>
    <mergeCell ref="N35:P35"/>
    <mergeCell ref="Q35:S35"/>
    <mergeCell ref="T35:V35"/>
    <mergeCell ref="W35:Y35"/>
    <mergeCell ref="Z35:AB35"/>
    <mergeCell ref="AC35:AE35"/>
    <mergeCell ref="AF35:AH35"/>
    <mergeCell ref="B112:B114"/>
    <mergeCell ref="D112:D114"/>
    <mergeCell ref="E112:E114"/>
    <mergeCell ref="F112:F114"/>
    <mergeCell ref="K112:K114"/>
    <mergeCell ref="H112:H114"/>
    <mergeCell ref="I112:I114"/>
    <mergeCell ref="J112:J114"/>
    <mergeCell ref="C112:C114"/>
    <mergeCell ref="G112:G11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PHÂN LOẠI</vt:lpstr>
      <vt:lpstr>THANG ĐIỂM C(in)</vt:lpstr>
      <vt:lpstr>các bảng</vt:lpstr>
      <vt:lpstr>viết tắt</vt:lpstr>
      <vt:lpstr>SỐ LIỆU TỔNG HỢP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HIEU_TTGD</cp:lastModifiedBy>
  <cp:lastPrinted>2014-11-26T16:09:05Z</cp:lastPrinted>
  <dcterms:created xsi:type="dcterms:W3CDTF">2014-01-07T05:37:11Z</dcterms:created>
  <dcterms:modified xsi:type="dcterms:W3CDTF">2018-01-29T09:39:35Z</dcterms:modified>
</cp:coreProperties>
</file>